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4955" windowHeight="844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J20" i="1" l="1"/>
  <c r="M30" i="1"/>
  <c r="M29" i="1"/>
  <c r="J11" i="1"/>
  <c r="J14" i="1" s="1"/>
  <c r="J15" i="1"/>
  <c r="J17" i="1" s="1"/>
  <c r="Q18" i="1"/>
  <c r="L32" i="1"/>
  <c r="J27" i="1"/>
  <c r="J29" i="1"/>
  <c r="J30" i="1"/>
  <c r="S13" i="1"/>
  <c r="S15" i="1"/>
  <c r="S7" i="1"/>
  <c r="S9" i="1"/>
  <c r="S11" i="1"/>
  <c r="R10" i="1"/>
  <c r="S14" i="1"/>
  <c r="S16" i="1"/>
  <c r="S17" i="1"/>
  <c r="S8" i="1"/>
  <c r="S10" i="1"/>
  <c r="S12" i="1"/>
  <c r="J19" i="1"/>
  <c r="J21" i="1"/>
  <c r="J22" i="1"/>
  <c r="J23" i="1"/>
  <c r="J24" i="1"/>
  <c r="J25" i="1"/>
  <c r="J26" i="1"/>
  <c r="J28" i="1"/>
  <c r="W10" i="1"/>
  <c r="W11" i="1"/>
  <c r="W12" i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M7" i="1"/>
  <c r="M8" i="1"/>
  <c r="M9" i="1"/>
  <c r="M10" i="1"/>
  <c r="M11" i="1"/>
  <c r="M12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3" i="1"/>
  <c r="M14" i="1"/>
  <c r="M15" i="1"/>
  <c r="E16" i="1"/>
  <c r="F7" i="1"/>
  <c r="F8" i="1"/>
  <c r="F9" i="1"/>
  <c r="F10" i="1"/>
  <c r="F11" i="1"/>
  <c r="F12" i="1"/>
  <c r="F13" i="1"/>
  <c r="F14" i="1"/>
  <c r="F16" i="1"/>
  <c r="M31" i="1"/>
  <c r="F15" i="1"/>
  <c r="C11" i="1"/>
  <c r="C14" i="1" s="1"/>
  <c r="J7" i="1"/>
  <c r="J10" i="1" s="1"/>
  <c r="C7" i="1"/>
  <c r="C10" i="1" s="1"/>
  <c r="C8" i="1"/>
  <c r="E17" i="1" l="1"/>
  <c r="R16" i="1"/>
  <c r="S18" i="1" s="1"/>
  <c r="Q19" i="1" s="1"/>
  <c r="O9" i="1"/>
  <c r="C12" i="1"/>
  <c r="C13" i="1"/>
  <c r="O7" i="1"/>
  <c r="C9" i="1"/>
  <c r="J9" i="1"/>
  <c r="M32" i="1"/>
  <c r="L33" i="1" s="1"/>
  <c r="O15" i="1"/>
  <c r="O13" i="1"/>
  <c r="O11" i="1"/>
  <c r="J16" i="1"/>
  <c r="J18" i="1"/>
  <c r="J12" i="1"/>
  <c r="J13" i="1"/>
  <c r="J8" i="1"/>
  <c r="Q26" i="1" l="1"/>
  <c r="Q28" i="1" s="1"/>
  <c r="Q32" i="1" s="1"/>
</calcChain>
</file>

<file path=xl/comments1.xml><?xml version="1.0" encoding="utf-8"?>
<comments xmlns="http://schemas.openxmlformats.org/spreadsheetml/2006/main">
  <authors>
    <author>Andreas Botthof</author>
    <author>Rainer Werel</author>
  </authors>
  <commentList>
    <comment ref="B7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Der 1. Lk kann </t>
        </r>
        <r>
          <rPr>
            <b/>
            <sz val="12"/>
            <color indexed="81"/>
            <rFont val="Tahoma"/>
            <family val="2"/>
          </rPr>
          <t>nur</t>
        </r>
        <r>
          <rPr>
            <sz val="12"/>
            <color indexed="81"/>
            <rFont val="Tahoma"/>
            <family val="2"/>
          </rPr>
          <t xml:space="preserve"> aus den </t>
        </r>
        <r>
          <rPr>
            <b/>
            <sz val="12"/>
            <color indexed="13"/>
            <rFont val="Tahoma"/>
            <family val="2"/>
          </rPr>
          <t>GELBEN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>Fächern ausgewählt werden.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b/>
            <u/>
            <sz val="12"/>
            <color indexed="10"/>
            <rFont val="Tahoma"/>
            <family val="2"/>
          </rPr>
          <t>ZU BEACHTEN!!!</t>
        </r>
        <r>
          <rPr>
            <b/>
            <u/>
            <sz val="12"/>
            <color indexed="81"/>
            <rFont val="Tahoma"/>
            <family val="2"/>
          </rPr>
          <t xml:space="preserve">
Einbringpflicht als P3:
</t>
        </r>
        <r>
          <rPr>
            <sz val="12"/>
            <color indexed="81"/>
            <rFont val="Tahoma"/>
            <family val="2"/>
          </rPr>
          <t xml:space="preserve">
sofern nicht bereits als Lk angewählt: </t>
        </r>
        <r>
          <rPr>
            <b/>
            <sz val="12"/>
            <color indexed="81"/>
            <rFont val="Tahoma"/>
            <family val="2"/>
          </rPr>
          <t>De</t>
        </r>
        <r>
          <rPr>
            <sz val="12"/>
            <color indexed="81"/>
            <rFont val="Tahoma"/>
            <family val="2"/>
          </rPr>
          <t xml:space="preserve"> oder </t>
        </r>
        <r>
          <rPr>
            <b/>
            <sz val="12"/>
            <color indexed="81"/>
            <rFont val="Tahoma"/>
            <family val="2"/>
          </rPr>
          <t>Ma</t>
        </r>
        <r>
          <rPr>
            <b/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wenn De und Ma bereits als Lk: </t>
        </r>
        <r>
          <rPr>
            <b/>
            <sz val="12"/>
            <color indexed="81"/>
            <rFont val="Tahoma"/>
            <family val="2"/>
          </rPr>
          <t>1. FS</t>
        </r>
        <r>
          <rPr>
            <sz val="12"/>
            <color indexed="81"/>
            <rFont val="Tahoma"/>
            <family val="2"/>
          </rPr>
          <t xml:space="preserve"> oder </t>
        </r>
        <r>
          <rPr>
            <b/>
            <sz val="12"/>
            <color indexed="81"/>
            <rFont val="Tahoma"/>
            <family val="2"/>
          </rPr>
          <t>1. NW</t>
        </r>
      </text>
    </comment>
    <comment ref="B11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Der 2. Lk kann aus den </t>
        </r>
        <r>
          <rPr>
            <b/>
            <sz val="12"/>
            <color indexed="17"/>
            <rFont val="Tahoma"/>
            <family val="2"/>
          </rPr>
          <t>GRÜNEN</t>
        </r>
        <r>
          <rPr>
            <b/>
            <sz val="12"/>
            <color indexed="81"/>
            <rFont val="Tahoma"/>
            <family val="2"/>
          </rPr>
          <t xml:space="preserve"> und </t>
        </r>
        <r>
          <rPr>
            <b/>
            <sz val="12"/>
            <color indexed="13"/>
            <rFont val="Tahoma"/>
            <family val="2"/>
          </rPr>
          <t xml:space="preserve">GELBEN 
</t>
        </r>
        <r>
          <rPr>
            <sz val="12"/>
            <color indexed="81"/>
            <rFont val="Tahoma"/>
            <family val="2"/>
          </rPr>
          <t xml:space="preserve">Fächern ausgewählt werden.
</t>
        </r>
      </text>
    </comment>
    <comment ref="I11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b/>
            <u/>
            <sz val="12"/>
            <color indexed="81"/>
            <rFont val="Tahoma"/>
            <family val="2"/>
          </rPr>
          <t>Einbringpflicht als P4:</t>
        </r>
        <r>
          <rPr>
            <b/>
            <u/>
            <sz val="12"/>
            <color indexed="10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Das Fach</t>
        </r>
        <r>
          <rPr>
            <sz val="12"/>
            <color indexed="81"/>
            <rFont val="Tahoma"/>
            <family val="2"/>
          </rPr>
          <t xml:space="preserve"> innerhalb der Fächer 
De - Ma - 1. FS/1. NW, 
</t>
        </r>
        <r>
          <rPr>
            <b/>
            <sz val="12"/>
            <color indexed="81"/>
            <rFont val="Tahoma"/>
            <family val="2"/>
          </rPr>
          <t>welches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noch nicht</t>
        </r>
        <r>
          <rPr>
            <sz val="12"/>
            <color indexed="81"/>
            <rFont val="Tahoma"/>
            <family val="2"/>
          </rPr>
          <t xml:space="preserve"> als Lk oder P3 ausgewählt wurde.</t>
        </r>
      </text>
    </comment>
    <comment ref="I15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Als P5 kann ein beliebiges Fach ausgewählt werden.
</t>
        </r>
        <r>
          <rPr>
            <b/>
            <sz val="12"/>
            <color indexed="81"/>
            <rFont val="Tahoma"/>
            <family val="2"/>
          </rPr>
          <t>Vorraussetzungen</t>
        </r>
        <r>
          <rPr>
            <sz val="12"/>
            <color indexed="81"/>
            <rFont val="Tahoma"/>
            <family val="2"/>
          </rPr>
          <t xml:space="preserve">: 
1. Im </t>
        </r>
        <r>
          <rPr>
            <b/>
            <u/>
            <sz val="12"/>
            <color indexed="81"/>
            <rFont val="Tahoma"/>
            <family val="2"/>
          </rPr>
          <t>schriftlichen</t>
        </r>
        <r>
          <rPr>
            <sz val="12"/>
            <color indexed="81"/>
            <rFont val="Tahoma"/>
            <family val="2"/>
          </rPr>
          <t xml:space="preserve"> Abitur müssen zwei Aufgabenfelder abgedeckt sein.
2. Im schriftlichen und mündlichen Abitur müssen zusammen alle drei Aufgabenfelder abgedeckt sein.
3. Das Prüfungsfach wurde von Q1 bis Q4 belegt.
</t>
        </r>
        <r>
          <rPr>
            <b/>
            <sz val="12"/>
            <color indexed="81"/>
            <rFont val="Tahoma"/>
            <family val="2"/>
          </rPr>
          <t xml:space="preserve">Ausnahme: Besondere Lernleistung (BLL)
</t>
        </r>
        <r>
          <rPr>
            <sz val="12"/>
            <color indexed="81"/>
            <rFont val="Tahoma"/>
            <family val="2"/>
          </rPr>
          <t xml:space="preserve">- sie ist an keinen Grundkurs gebunden, d.h. die Kurse müssen/können auch nicht eingebracht werden. Über die Zuordnung zu einem Fach bzw. AF entscheidet der Schulleiter
</t>
        </r>
        <r>
          <rPr>
            <b/>
            <sz val="12"/>
            <color indexed="81"/>
            <rFont val="Tahoma"/>
            <family val="2"/>
          </rPr>
          <t xml:space="preserve">Sport </t>
        </r>
        <r>
          <rPr>
            <sz val="12"/>
            <color indexed="81"/>
            <rFont val="Tahoma"/>
            <family val="2"/>
          </rPr>
          <t>muss während der gesamten Qualifikationsphase dreistündig unterrichtet worden sein
Ins Abitur können (außer, das Fach wird im Abitur geprüft) nur bis zu drei GKs in die Gesamtqualifikation eingebracht werden</t>
        </r>
      </text>
    </comment>
    <comment ref="I19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stehen noch (2 x 2. FS) bzw.
(2 x 2. NW)  oder Studienfahrt oder Projektkurs zur Wahl, wenn obige Verpflichtungen hinreichend erfüllt sind</t>
        </r>
      </text>
    </comment>
    <comment ref="B20" authorId="1">
      <text>
        <r>
          <rPr>
            <b/>
            <sz val="10"/>
            <color indexed="10"/>
            <rFont val="Tahoma"/>
            <family val="2"/>
          </rPr>
          <t>ZU BEACHTEN!!!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Belegpflicht:</t>
        </r>
        <r>
          <rPr>
            <sz val="10"/>
            <color indexed="81"/>
            <rFont val="Tahoma"/>
            <family val="2"/>
          </rPr>
          <t xml:space="preserve">    bis Q4: D; FS; Re; Ge; M; NW; Sp
                        bis Q3: PW (an der Stiftsschule)
                        bis Q2: Ku, Mu od. DS; entweder 2.FS oder 2.NW
</t>
        </r>
        <r>
          <rPr>
            <b/>
            <sz val="10"/>
            <color indexed="81"/>
            <rFont val="Tahoma"/>
            <family val="2"/>
          </rPr>
          <t>Verpflichtende Prüfungsfächer:</t>
        </r>
        <r>
          <rPr>
            <sz val="10"/>
            <color indexed="81"/>
            <rFont val="Tahoma"/>
            <family val="2"/>
          </rPr>
          <t xml:space="preserve"> D </t>
        </r>
        <r>
          <rPr>
            <u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M und außerdem FS oder NW
(Diese Prüfungsfächer können </t>
        </r>
        <r>
          <rPr>
            <u/>
            <sz val="10"/>
            <color indexed="81"/>
            <rFont val="Tahoma"/>
            <family val="2"/>
          </rPr>
          <t>nicht</t>
        </r>
        <r>
          <rPr>
            <sz val="10"/>
            <color indexed="81"/>
            <rFont val="Tahoma"/>
            <family val="2"/>
          </rPr>
          <t xml:space="preserve"> durch eine besondere Lernleistung ersetzt werden!)
</t>
        </r>
        <r>
          <rPr>
            <b/>
            <sz val="10"/>
            <color indexed="81"/>
            <rFont val="Tahoma"/>
            <family val="2"/>
          </rPr>
          <t>Einbringpflicht:</t>
        </r>
        <r>
          <rPr>
            <sz val="10"/>
            <color indexed="81"/>
            <rFont val="Tahoma"/>
            <family val="2"/>
          </rPr>
          <t xml:space="preserve">       4x D ; 4x 1.FS; 2x Ku oder Mu
                               </t>
        </r>
        <r>
          <rPr>
            <sz val="10"/>
            <color indexed="48"/>
            <rFont val="Tahoma"/>
            <family val="2"/>
          </rPr>
          <t>2x 2.FS (oder 2.NW)</t>
        </r>
        <r>
          <rPr>
            <sz val="10"/>
            <color indexed="81"/>
            <rFont val="Tahoma"/>
            <family val="2"/>
          </rPr>
          <t xml:space="preserve">
                               2x PW
                               2x Ge (Q3 und Q4)
                               zwei weitere Kurse aus dem AF II
                               4x M
                               4x 1.NW
                             </t>
        </r>
        <r>
          <rPr>
            <sz val="10"/>
            <color indexed="48"/>
            <rFont val="Tahoma"/>
            <family val="2"/>
          </rPr>
          <t xml:space="preserve">  2x 2.NW (oder 2.FS)</t>
        </r>
      </text>
    </comment>
    <comment ref="I20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stehen noch (2 x 2. FS) bzw.
(2 x 2. NW)  oder Studienfahrt oder Projektkurs zur Wahl, wenn obige Verpflichtungen hinreichend erfüllt sind</t>
        </r>
      </text>
    </comment>
    <comment ref="I21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stehen noch (2 x 2. FS) bzw.
(2 x 2. NW)  oder Studienfahrt oder Projektkurs zur Wahl, wenn obige Verpflichtungen hinreichend erfüllt sind</t>
        </r>
      </text>
    </comment>
    <comment ref="I22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stehen noch (2 x 2. FS) bzw.
(2 x 2. NW)  oder Studienfahrt oder Projektkurs zur Wahl, wenn obige Verpflichtungen hinreichend erfüllt sind</t>
        </r>
      </text>
    </comment>
    <comment ref="I23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stehen noch (2 x 2. FS) bzw.
(2 x 2. NW)  oder Studienfahrt oder Projektkurs zur Wahl, wenn obige Verpflichtungen hinreichend erfüllt sind</t>
        </r>
      </text>
    </comment>
    <comment ref="I24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stehen noch (2 x 2. FS) bzw.
(2 x 2. NW)  oder Studienfahrt oder Projektkurs zur Wahl, wenn obige Verpflichtungen hinreichend erfüllt sind</t>
        </r>
      </text>
    </comment>
    <comment ref="I25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stehen noch (2 x 2. FS) bzw.
(2 x 2. NW)  oder Studienfahrt oder Projektkurs zur Wahl, wenn obige Verpflichtungen hinreichend erfüllt sind</t>
        </r>
      </text>
    </comment>
    <comment ref="I26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stehen noch (2 x 2. FS) bzw.
(2 x 2. NW)  oder Studienfahrt oder Projektkurs zur Wahl, wenn obige Verpflichtungen hinreichend erfüllt sind</t>
        </r>
      </text>
    </comment>
    <comment ref="I27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stehen noch (2 x 2. FS) bzw.
(2 x 2. NW)  oder Studienfahrt oder Projektkurs zur Wahl, wenn obige Verpflichtungen hinreichend erfüllt sind</t>
        </r>
      </text>
    </comment>
    <comment ref="I28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stehen noch (2 x 2. FS) bzw.
(2 x 2. NW)  oder Studienfahrt oder Projektkurs zur Wahl, wenn obige Verpflichtungen hinreichend erfüllt sind</t>
        </r>
      </text>
    </comment>
    <comment ref="I29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müssen noch (2 x 2. FS) oder
(2 x 2. NW) eingebracht werden! 
Auch Studienfahrt oder Projektkurs stehen zur Wahl, wenn obige Verpflichtungen hinreichend erfüllt sind.</t>
        </r>
      </text>
    </comment>
    <comment ref="I30" authorId="0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i/>
            <sz val="12"/>
            <color indexed="81"/>
            <rFont val="Tahoma"/>
            <family val="2"/>
          </rPr>
          <t>Alternativ müssen noch (2 x 2. FS) oder
(2 x 2. NW) eingebracht werden! 
Auch Studienfahrt oder Projektkurs stehen zur Wahl, wenn obige Verpflichtungen hinreichend erfüllt sind.</t>
        </r>
      </text>
    </comment>
  </commentList>
</comments>
</file>

<file path=xl/sharedStrings.xml><?xml version="1.0" encoding="utf-8"?>
<sst xmlns="http://schemas.openxmlformats.org/spreadsheetml/2006/main" count="132" uniqueCount="79">
  <si>
    <t>Tabelle zur Errechnung der Durchschnittsnote
für das Abiturzeugnis</t>
  </si>
  <si>
    <t>Lk</t>
  </si>
  <si>
    <t>Nr.</t>
  </si>
  <si>
    <t>Fach</t>
  </si>
  <si>
    <t>Faktor</t>
  </si>
  <si>
    <t>Punkte</t>
  </si>
  <si>
    <t>Gk-Nr.</t>
  </si>
  <si>
    <t>Gk</t>
  </si>
  <si>
    <t xml:space="preserve">Fach </t>
  </si>
  <si>
    <t>P1/ Lk/ s</t>
  </si>
  <si>
    <t>Durchschnittsnote</t>
  </si>
  <si>
    <t>P2/ Lk/ s</t>
  </si>
  <si>
    <t>-</t>
  </si>
  <si>
    <t>P3/ Gk/ s</t>
  </si>
  <si>
    <t>Erreichte Punktzahl:</t>
  </si>
  <si>
    <t>Prüfungszulassung:</t>
  </si>
  <si>
    <t>schriftliche Abiturprüfung:</t>
  </si>
  <si>
    <t>In die Spalte "Nr."
 ist die, dem Fach zugeordnete Nummer einzutragen</t>
  </si>
  <si>
    <t>Abiturbedingungen erfüllt:</t>
  </si>
  <si>
    <t>Gesamtpunktzahl:</t>
  </si>
  <si>
    <t>Abiturnote:</t>
  </si>
  <si>
    <t>Latein</t>
  </si>
  <si>
    <t>AF I</t>
  </si>
  <si>
    <t>Diese Fächer stehen
 für den 1. Lk zur Verfügung:</t>
  </si>
  <si>
    <t xml:space="preserve">Englisch </t>
  </si>
  <si>
    <t>Griechisch</t>
  </si>
  <si>
    <t>Mathematik</t>
  </si>
  <si>
    <t>AF III</t>
  </si>
  <si>
    <t>Biologie</t>
  </si>
  <si>
    <t>Chemie</t>
  </si>
  <si>
    <t>Physik</t>
  </si>
  <si>
    <t>Deutsch</t>
  </si>
  <si>
    <t>Für den 2. Lk stehen
 zusätzlich diese Fächer zur Wahl:</t>
  </si>
  <si>
    <t>Religion</t>
  </si>
  <si>
    <t>AF II</t>
  </si>
  <si>
    <t>Geschichte</t>
  </si>
  <si>
    <t>Musik</t>
  </si>
  <si>
    <t>Politik&amp;Wirtschaft</t>
  </si>
  <si>
    <t>Kunst</t>
  </si>
  <si>
    <t>Französisch</t>
  </si>
  <si>
    <t>Sport</t>
  </si>
  <si>
    <t>Studienfahrt</t>
  </si>
  <si>
    <t>Projektkurs</t>
  </si>
  <si>
    <r>
      <t xml:space="preserve">Abitur </t>
    </r>
    <r>
      <rPr>
        <b/>
        <sz val="12"/>
        <color indexed="10"/>
        <rFont val="Arial"/>
        <family val="2"/>
      </rPr>
      <t>(max. 1 neg. Lk u. 1 neg. Gk,
keine Abiturprüfung darf 0 Punkte sein)</t>
    </r>
    <r>
      <rPr>
        <b/>
        <sz val="14"/>
        <color indexed="10"/>
        <rFont val="Arial"/>
        <family val="2"/>
      </rPr>
      <t>*</t>
    </r>
    <r>
      <rPr>
        <b/>
        <sz val="12"/>
        <color indexed="10"/>
        <rFont val="Arial"/>
        <family val="2"/>
      </rPr>
      <t xml:space="preserve">
</t>
    </r>
    <r>
      <rPr>
        <b/>
        <sz val="12"/>
        <rFont val="Arial"/>
        <family val="2"/>
      </rPr>
      <t xml:space="preserve">Punkte: </t>
    </r>
    <r>
      <rPr>
        <b/>
        <sz val="12"/>
        <color indexed="10"/>
        <rFont val="Arial"/>
        <family val="2"/>
      </rPr>
      <t>min 100</t>
    </r>
    <r>
      <rPr>
        <b/>
        <sz val="12"/>
        <rFont val="Arial"/>
        <family val="2"/>
      </rPr>
      <t>/ max 300</t>
    </r>
  </si>
  <si>
    <t>Zusammenstellung: G.Klemann/R.Werel    Programm: A.Botthof</t>
  </si>
  <si>
    <t>1. Lk (Q1)</t>
  </si>
  <si>
    <t>1. Lk (Q2)</t>
  </si>
  <si>
    <t>1. Lk (Q3)</t>
  </si>
  <si>
    <t>1. Lk (Q4)</t>
  </si>
  <si>
    <t>2. Lk (Q1)</t>
  </si>
  <si>
    <t>2. Lk (Q2)</t>
  </si>
  <si>
    <t>2. Lk (Q3)</t>
  </si>
  <si>
    <t>2. Lk (Q4)</t>
  </si>
  <si>
    <t>P4/ Gk/ m</t>
  </si>
  <si>
    <t>P5/ Gk/ m</t>
  </si>
  <si>
    <t>P3 (Q1)</t>
  </si>
  <si>
    <t>P3 (Q2)</t>
  </si>
  <si>
    <t>P3 (Q4)</t>
  </si>
  <si>
    <t>P4 (Q1)</t>
  </si>
  <si>
    <t>P4 (Q2)</t>
  </si>
  <si>
    <t>P4 (Q3)</t>
  </si>
  <si>
    <t>P4 (Q4)</t>
  </si>
  <si>
    <t>P5 (Q1)</t>
  </si>
  <si>
    <t>P5 (Q2)</t>
  </si>
  <si>
    <t>P5 (Q3)</t>
  </si>
  <si>
    <t>P5 (Q4)</t>
  </si>
  <si>
    <t>DS</t>
  </si>
  <si>
    <t>Biotechnologie</t>
  </si>
  <si>
    <r>
      <t xml:space="preserve">Grundkurse </t>
    </r>
    <r>
      <rPr>
        <b/>
        <sz val="12"/>
        <color indexed="10"/>
        <rFont val="Arial"/>
        <family val="2"/>
      </rPr>
      <t>(max. 6 negativ)</t>
    </r>
    <r>
      <rPr>
        <b/>
        <sz val="12"/>
        <rFont val="Arial"/>
        <family val="2"/>
      </rPr>
      <t xml:space="preserve">
Punkte: </t>
    </r>
    <r>
      <rPr>
        <b/>
        <sz val="12"/>
        <color indexed="10"/>
        <rFont val="Arial"/>
        <family val="2"/>
      </rPr>
      <t>min 120</t>
    </r>
    <r>
      <rPr>
        <b/>
        <sz val="12"/>
        <rFont val="Arial"/>
        <family val="2"/>
      </rPr>
      <t>/ max 360</t>
    </r>
  </si>
  <si>
    <t>P3 (Q3)</t>
  </si>
  <si>
    <t>Fachnummer</t>
  </si>
  <si>
    <t>AF</t>
  </si>
  <si>
    <t>Ausschließ-lich Gk-Fächer</t>
  </si>
  <si>
    <t>In alle Felder dieser Farbunterlegung
sind die erreichten Punktzahlen einzufügen</t>
  </si>
  <si>
    <r>
      <t xml:space="preserve">Leistungskurse </t>
    </r>
    <r>
      <rPr>
        <b/>
        <sz val="12"/>
        <color indexed="10"/>
        <rFont val="Arial"/>
        <family val="2"/>
      </rPr>
      <t>(max. 3 negativ)</t>
    </r>
    <r>
      <rPr>
        <b/>
        <sz val="12"/>
        <rFont val="Arial"/>
        <family val="2"/>
      </rPr>
      <t xml:space="preserve">
Punkte: </t>
    </r>
    <r>
      <rPr>
        <b/>
        <sz val="12"/>
        <color indexed="10"/>
        <rFont val="Arial"/>
        <family val="2"/>
      </rPr>
      <t>min 80</t>
    </r>
    <r>
      <rPr>
        <b/>
        <sz val="12"/>
        <rFont val="Arial"/>
        <family val="2"/>
      </rPr>
      <t>/ max 240</t>
    </r>
  </si>
  <si>
    <t>sonstige freie Kurse</t>
  </si>
  <si>
    <t>oder BLL</t>
  </si>
  <si>
    <r>
      <t xml:space="preserve">* </t>
    </r>
    <r>
      <rPr>
        <b/>
        <sz val="11"/>
        <color indexed="10"/>
        <rFont val="Arial"/>
        <family val="2"/>
      </rPr>
      <t xml:space="preserve">- Ausnahme -
</t>
    </r>
    <r>
      <rPr>
        <sz val="11"/>
        <color indexed="10"/>
        <rFont val="Arial"/>
        <family val="2"/>
      </rPr>
      <t xml:space="preserve">Falls ein Fach schriftlich(s) und mündlich(m) geprüft wird, ist das Gesamtergebnis (P): P = 2s+m * 4/3
</t>
    </r>
    <r>
      <rPr>
        <b/>
        <sz val="11"/>
        <color indexed="10"/>
        <rFont val="Arial"/>
        <family val="2"/>
      </rPr>
      <t>- wird vom Programm nicht berücksichtigt -</t>
    </r>
    <r>
      <rPr>
        <sz val="11"/>
        <color indexed="10"/>
        <rFont val="Arial"/>
        <family val="2"/>
      </rPr>
      <t xml:space="preserve">
</t>
    </r>
  </si>
  <si>
    <t>Die Kurswahl in der Oberstufe (OVAO in der Fassung vom 20. Juli 2009) - gilt ab Abitur 2012!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</si>
</sst>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X&quot;0\ "/>
    <numFmt numFmtId="165" formatCode="0\ "/>
    <numFmt numFmtId="166" formatCode="00"/>
    <numFmt numFmtId="167" formatCode="0.0"/>
    <numFmt numFmtId="168" formatCode="&quot;Nr.&quot;\ 0"/>
  </numFmts>
  <fonts count="34" x14ac:knownFonts="1">
    <font>
      <sz val="10"/>
      <name val="Arial"/>
    </font>
    <font>
      <b/>
      <sz val="2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u/>
      <sz val="10"/>
      <color indexed="81"/>
      <name val="Tahoma"/>
      <family val="2"/>
    </font>
    <font>
      <sz val="10"/>
      <color indexed="48"/>
      <name val="Tahoma"/>
      <family val="2"/>
    </font>
    <font>
      <b/>
      <sz val="12"/>
      <color indexed="53"/>
      <name val="Arial"/>
      <family val="2"/>
    </font>
    <font>
      <sz val="12"/>
      <name val="Arial"/>
      <family val="2"/>
    </font>
    <font>
      <b/>
      <u/>
      <sz val="12"/>
      <color indexed="10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i/>
      <sz val="12"/>
      <color indexed="81"/>
      <name val="Tahoma"/>
      <family val="2"/>
    </font>
    <font>
      <b/>
      <sz val="12"/>
      <color indexed="13"/>
      <name val="Tahoma"/>
      <family val="2"/>
    </font>
    <font>
      <b/>
      <sz val="12"/>
      <color indexed="17"/>
      <name val="Tahoma"/>
      <family val="2"/>
    </font>
    <font>
      <b/>
      <u/>
      <sz val="12"/>
      <color indexed="81"/>
      <name val="Tahoma"/>
      <family val="2"/>
    </font>
    <font>
      <b/>
      <sz val="12"/>
      <color indexed="12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34"/>
      </left>
      <right style="thick">
        <color indexed="34"/>
      </right>
      <top style="thick">
        <color indexed="34"/>
      </top>
      <bottom style="thick">
        <color indexed="3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34"/>
      </left>
      <right style="thick">
        <color indexed="34"/>
      </right>
      <top style="thick">
        <color indexed="3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3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1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34"/>
      </left>
      <right style="thick">
        <color indexed="52"/>
      </right>
      <top/>
      <bottom style="thick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indexed="3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theme="9"/>
      </right>
      <top style="thick">
        <color theme="9"/>
      </top>
      <bottom/>
      <diagonal/>
    </border>
    <border>
      <left style="thick">
        <color rgb="FFFFFF00"/>
      </left>
      <right style="thick">
        <color theme="9"/>
      </right>
      <top/>
      <bottom style="thick">
        <color theme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6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center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 applyAlignment="1" applyProtection="1">
      <alignment horizontal="center"/>
    </xf>
    <xf numFmtId="167" fontId="2" fillId="0" borderId="0" xfId="0" applyNumberFormat="1" applyFont="1" applyBorder="1" applyAlignment="1">
      <alignment horizontal="center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2" fillId="0" borderId="0" xfId="0" quotePrefix="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15" xfId="0" applyFont="1" applyBorder="1"/>
    <xf numFmtId="0" fontId="7" fillId="0" borderId="0" xfId="0" applyFont="1" applyBorder="1" applyAlignment="1">
      <alignment horizontal="left"/>
    </xf>
    <xf numFmtId="167" fontId="4" fillId="0" borderId="16" xfId="0" quotePrefix="1" applyNumberFormat="1" applyFont="1" applyBorder="1" applyAlignment="1">
      <alignment horizontal="center"/>
    </xf>
    <xf numFmtId="168" fontId="2" fillId="3" borderId="17" xfId="0" applyNumberFormat="1" applyFont="1" applyFill="1" applyBorder="1" applyAlignment="1">
      <alignment horizontal="center" vertical="center"/>
    </xf>
    <xf numFmtId="168" fontId="2" fillId="3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vertical="center" textRotation="180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168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168" fontId="2" fillId="3" borderId="20" xfId="0" applyNumberFormat="1" applyFont="1" applyFill="1" applyBorder="1" applyAlignment="1">
      <alignment horizontal="center" vertical="center"/>
    </xf>
    <xf numFmtId="168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center" vertical="center"/>
    </xf>
    <xf numFmtId="168" fontId="2" fillId="5" borderId="17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18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168" fontId="2" fillId="5" borderId="5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168" fontId="2" fillId="5" borderId="20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center"/>
    </xf>
    <xf numFmtId="0" fontId="4" fillId="5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168" fontId="2" fillId="6" borderId="17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 wrapText="1"/>
    </xf>
    <xf numFmtId="0" fontId="10" fillId="6" borderId="18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8" fontId="2" fillId="6" borderId="5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2" fillId="7" borderId="23" xfId="0" applyFont="1" applyFill="1" applyBorder="1" applyAlignment="1">
      <alignment horizontal="center"/>
    </xf>
    <xf numFmtId="0" fontId="2" fillId="7" borderId="23" xfId="0" applyFont="1" applyFill="1" applyBorder="1"/>
    <xf numFmtId="0" fontId="9" fillId="7" borderId="18" xfId="0" applyFont="1" applyFill="1" applyBorder="1" applyAlignment="1">
      <alignment vertical="center" wrapText="1"/>
    </xf>
    <xf numFmtId="0" fontId="2" fillId="4" borderId="27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>
      <alignment horizontal="center" vertical="center" wrapText="1"/>
    </xf>
    <xf numFmtId="167" fontId="2" fillId="0" borderId="23" xfId="0" applyNumberFormat="1" applyFont="1" applyBorder="1" applyAlignment="1">
      <alignment horizontal="center"/>
    </xf>
    <xf numFmtId="0" fontId="2" fillId="4" borderId="42" xfId="0" applyFont="1" applyFill="1" applyBorder="1" applyAlignment="1" applyProtection="1">
      <alignment horizontal="center"/>
      <protection locked="0"/>
    </xf>
    <xf numFmtId="165" fontId="2" fillId="0" borderId="43" xfId="0" applyNumberFormat="1" applyFont="1" applyBorder="1" applyAlignment="1">
      <alignment horizontal="center"/>
    </xf>
    <xf numFmtId="0" fontId="2" fillId="0" borderId="44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25" xfId="0" applyNumberFormat="1" applyFont="1" applyBorder="1" applyAlignment="1">
      <alignment horizontal="center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 applyProtection="1">
      <alignment horizontal="center"/>
      <protection locked="0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0" borderId="47" xfId="0" applyFont="1" applyBorder="1"/>
    <xf numFmtId="0" fontId="18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40" xfId="0" applyFont="1" applyBorder="1"/>
    <xf numFmtId="0" fontId="4" fillId="0" borderId="0" xfId="0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2" fillId="5" borderId="8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5" borderId="41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vertical="center" textRotation="180" wrapText="1"/>
    </xf>
    <xf numFmtId="0" fontId="9" fillId="0" borderId="0" xfId="0" applyNumberFormat="1" applyFont="1" applyFill="1" applyBorder="1" applyAlignment="1">
      <alignment vertical="center" wrapText="1"/>
    </xf>
    <xf numFmtId="0" fontId="2" fillId="0" borderId="23" xfId="0" applyNumberFormat="1" applyFont="1" applyBorder="1" applyAlignment="1">
      <alignment horizontal="center"/>
    </xf>
    <xf numFmtId="0" fontId="4" fillId="7" borderId="18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vertical="center" wrapText="1"/>
    </xf>
    <xf numFmtId="0" fontId="2" fillId="0" borderId="49" xfId="0" applyFont="1" applyBorder="1" applyAlignment="1">
      <alignment horizontal="center"/>
    </xf>
    <xf numFmtId="0" fontId="2" fillId="5" borderId="50" xfId="0" applyNumberFormat="1" applyFont="1" applyFill="1" applyBorder="1" applyAlignment="1" applyProtection="1">
      <alignment horizontal="center"/>
      <protection locked="0"/>
    </xf>
    <xf numFmtId="0" fontId="2" fillId="9" borderId="52" xfId="0" applyFont="1" applyFill="1" applyBorder="1"/>
    <xf numFmtId="0" fontId="0" fillId="9" borderId="52" xfId="0" applyFill="1" applyBorder="1"/>
    <xf numFmtId="168" fontId="2" fillId="7" borderId="17" xfId="0" applyNumberFormat="1" applyFont="1" applyFill="1" applyBorder="1" applyAlignment="1">
      <alignment horizontal="center" vertical="center"/>
    </xf>
    <xf numFmtId="168" fontId="2" fillId="7" borderId="22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54" xfId="0" applyFont="1" applyBorder="1"/>
    <xf numFmtId="0" fontId="4" fillId="0" borderId="55" xfId="0" applyFont="1" applyBorder="1"/>
    <xf numFmtId="0" fontId="2" fillId="5" borderId="56" xfId="0" applyNumberFormat="1" applyFont="1" applyFill="1" applyBorder="1" applyAlignment="1" applyProtection="1">
      <alignment horizontal="center"/>
      <protection locked="0"/>
    </xf>
    <xf numFmtId="0" fontId="2" fillId="5" borderId="57" xfId="0" applyNumberFormat="1" applyFont="1" applyFill="1" applyBorder="1" applyAlignment="1" applyProtection="1">
      <alignment horizontal="center"/>
      <protection locked="0"/>
    </xf>
    <xf numFmtId="0" fontId="2" fillId="0" borderId="58" xfId="0" applyFont="1" applyBorder="1" applyAlignment="1">
      <alignment horizontal="center"/>
    </xf>
    <xf numFmtId="0" fontId="2" fillId="8" borderId="59" xfId="0" applyNumberFormat="1" applyFont="1" applyFill="1" applyBorder="1" applyAlignment="1" applyProtection="1">
      <protection locked="0"/>
    </xf>
    <xf numFmtId="0" fontId="2" fillId="8" borderId="61" xfId="0" applyNumberFormat="1" applyFont="1" applyFill="1" applyBorder="1" applyAlignment="1" applyProtection="1">
      <protection locked="0"/>
    </xf>
    <xf numFmtId="0" fontId="2" fillId="8" borderId="60" xfId="0" applyNumberFormat="1" applyFont="1" applyFill="1" applyBorder="1" applyAlignment="1" applyProtection="1">
      <protection locked="0"/>
    </xf>
    <xf numFmtId="0" fontId="8" fillId="7" borderId="18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6" fillId="7" borderId="2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textRotation="180" wrapText="1"/>
    </xf>
    <xf numFmtId="0" fontId="8" fillId="3" borderId="0" xfId="0" applyFont="1" applyFill="1" applyBorder="1" applyAlignment="1">
      <alignment horizontal="center" vertical="center" textRotation="180" wrapText="1"/>
    </xf>
    <xf numFmtId="0" fontId="8" fillId="3" borderId="21" xfId="0" applyFont="1" applyFill="1" applyBorder="1" applyAlignment="1">
      <alignment horizontal="center" vertical="center" textRotation="180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textRotation="180" wrapText="1"/>
    </xf>
    <xf numFmtId="0" fontId="8" fillId="5" borderId="0" xfId="0" applyFont="1" applyFill="1" applyBorder="1" applyAlignment="1">
      <alignment horizontal="center" vertical="center" textRotation="180" wrapText="1"/>
    </xf>
    <xf numFmtId="0" fontId="8" fillId="5" borderId="21" xfId="0" applyFont="1" applyFill="1" applyBorder="1" applyAlignment="1">
      <alignment horizontal="center" vertical="center" textRotation="180" wrapText="1"/>
    </xf>
    <xf numFmtId="0" fontId="30" fillId="0" borderId="5" xfId="0" quotePrefix="1" applyFont="1" applyBorder="1" applyAlignment="1">
      <alignment horizontal="center" vertical="center" wrapText="1"/>
    </xf>
    <xf numFmtId="0" fontId="29" fillId="0" borderId="0" xfId="0" applyFont="1" applyBorder="1"/>
    <xf numFmtId="0" fontId="29" fillId="0" borderId="9" xfId="0" applyFont="1" applyBorder="1"/>
    <xf numFmtId="0" fontId="29" fillId="0" borderId="5" xfId="0" applyFont="1" applyBorder="1"/>
    <xf numFmtId="0" fontId="32" fillId="6" borderId="18" xfId="0" applyFont="1" applyFill="1" applyBorder="1" applyAlignment="1">
      <alignment horizontal="center" vertical="center" textRotation="180" wrapText="1"/>
    </xf>
    <xf numFmtId="0" fontId="9" fillId="6" borderId="18" xfId="0" applyFont="1" applyFill="1" applyBorder="1" applyAlignment="1">
      <alignment horizontal="center" vertical="center" textRotation="180" wrapText="1"/>
    </xf>
    <xf numFmtId="0" fontId="9" fillId="6" borderId="28" xfId="0" applyFont="1" applyFill="1" applyBorder="1" applyAlignment="1">
      <alignment horizontal="center" vertical="center" textRotation="180" wrapText="1"/>
    </xf>
    <xf numFmtId="0" fontId="9" fillId="6" borderId="0" xfId="0" applyFont="1" applyFill="1" applyBorder="1" applyAlignment="1">
      <alignment horizontal="center" vertical="center" textRotation="180" wrapText="1"/>
    </xf>
    <xf numFmtId="0" fontId="9" fillId="6" borderId="25" xfId="0" applyFont="1" applyFill="1" applyBorder="1" applyAlignment="1">
      <alignment horizontal="center" vertical="center" textRotation="180" wrapText="1"/>
    </xf>
    <xf numFmtId="0" fontId="9" fillId="6" borderId="21" xfId="0" applyFont="1" applyFill="1" applyBorder="1" applyAlignment="1">
      <alignment horizontal="center" vertical="center" textRotation="180" wrapText="1"/>
    </xf>
    <xf numFmtId="0" fontId="9" fillId="6" borderId="39" xfId="0" applyFont="1" applyFill="1" applyBorder="1" applyAlignment="1">
      <alignment horizontal="center" vertical="center" textRotation="180" wrapText="1"/>
    </xf>
    <xf numFmtId="0" fontId="1" fillId="9" borderId="51" xfId="0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1" fillId="9" borderId="5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zoomScaleNormal="100" workbookViewId="0">
      <selection activeCell="E18" sqref="E18"/>
    </sheetView>
  </sheetViews>
  <sheetFormatPr baseColWidth="10" defaultRowHeight="15" x14ac:dyDescent="0.2"/>
  <cols>
    <col min="1" max="1" width="14.7109375" style="7" customWidth="1"/>
    <col min="2" max="2" width="4.28515625" style="7" customWidth="1"/>
    <col min="3" max="3" width="18.7109375" style="1" customWidth="1"/>
    <col min="4" max="4" width="7.7109375" style="1" customWidth="1"/>
    <col min="5" max="5" width="11.7109375" style="1" customWidth="1"/>
    <col min="6" max="6" width="1.7109375" style="1" customWidth="1"/>
    <col min="7" max="7" width="11.42578125" style="1"/>
    <col min="8" max="8" width="14.7109375" style="7" customWidth="1"/>
    <col min="9" max="9" width="4.28515625" style="117" customWidth="1"/>
    <col min="10" max="10" width="18.7109375" style="7" customWidth="1"/>
    <col min="11" max="11" width="7.7109375" style="7" customWidth="1"/>
    <col min="12" max="12" width="11.7109375" style="1" customWidth="1"/>
    <col min="13" max="13" width="1.7109375" style="1" customWidth="1"/>
    <col min="14" max="14" width="14.7109375" style="7" customWidth="1"/>
    <col min="15" max="15" width="18.7109375" style="1" customWidth="1"/>
    <col min="16" max="16" width="7.7109375" style="1" customWidth="1"/>
    <col min="17" max="17" width="11.7109375" style="1" customWidth="1"/>
    <col min="18" max="18" width="1" style="1" customWidth="1"/>
    <col min="19" max="19" width="0.85546875" style="1" customWidth="1"/>
    <col min="20" max="20" width="11.42578125" style="1"/>
    <col min="21" max="21" width="2" style="1" bestFit="1" customWidth="1"/>
    <col min="22" max="22" width="11.42578125" style="1"/>
    <col min="23" max="23" width="21.85546875" style="1" bestFit="1" customWidth="1"/>
    <col min="24" max="24" width="1.7109375" style="7" customWidth="1"/>
    <col min="25" max="25" width="2" style="1" bestFit="1" customWidth="1"/>
  </cols>
  <sheetData>
    <row r="1" spans="1:25" s="129" customFormat="1" ht="27" thickBot="1" x14ac:dyDescent="0.45">
      <c r="A1" s="184" t="s">
        <v>78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6"/>
      <c r="Y1" s="128"/>
    </row>
    <row r="2" spans="1:25" ht="27" thickBot="1" x14ac:dyDescent="0.45">
      <c r="A2" s="187" t="s">
        <v>44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9"/>
    </row>
    <row r="3" spans="1:25" ht="15.75" x14ac:dyDescent="0.25">
      <c r="A3" s="190" t="s">
        <v>74</v>
      </c>
      <c r="B3" s="191"/>
      <c r="C3" s="191"/>
      <c r="D3" s="191"/>
      <c r="E3" s="192"/>
      <c r="F3" s="2"/>
      <c r="G3" s="190" t="s">
        <v>68</v>
      </c>
      <c r="H3" s="191"/>
      <c r="I3" s="191"/>
      <c r="J3" s="191"/>
      <c r="K3" s="191"/>
      <c r="L3" s="191"/>
      <c r="M3" s="3"/>
      <c r="N3" s="191" t="s">
        <v>43</v>
      </c>
      <c r="O3" s="191"/>
      <c r="P3" s="191"/>
      <c r="Q3" s="192"/>
      <c r="R3" s="190" t="s">
        <v>0</v>
      </c>
      <c r="S3" s="191"/>
      <c r="T3" s="191"/>
      <c r="U3" s="191"/>
      <c r="V3" s="191"/>
      <c r="W3" s="191"/>
      <c r="X3" s="192"/>
      <c r="Y3" s="4"/>
    </row>
    <row r="4" spans="1:25" ht="15.75" x14ac:dyDescent="0.25">
      <c r="A4" s="193"/>
      <c r="B4" s="194"/>
      <c r="C4" s="194"/>
      <c r="D4" s="194"/>
      <c r="E4" s="195"/>
      <c r="F4" s="2"/>
      <c r="G4" s="193"/>
      <c r="H4" s="194"/>
      <c r="I4" s="194"/>
      <c r="J4" s="194"/>
      <c r="K4" s="194"/>
      <c r="L4" s="194"/>
      <c r="M4" s="3"/>
      <c r="N4" s="194"/>
      <c r="O4" s="194"/>
      <c r="P4" s="194"/>
      <c r="Q4" s="195"/>
      <c r="R4" s="193"/>
      <c r="S4" s="194"/>
      <c r="T4" s="194"/>
      <c r="U4" s="194"/>
      <c r="V4" s="194"/>
      <c r="W4" s="194"/>
      <c r="X4" s="195"/>
      <c r="Y4" s="4"/>
    </row>
    <row r="5" spans="1:25" ht="15.75" thickBot="1" x14ac:dyDescent="0.25">
      <c r="A5" s="196"/>
      <c r="B5" s="197"/>
      <c r="C5" s="197"/>
      <c r="D5" s="197"/>
      <c r="E5" s="198"/>
      <c r="F5" s="5"/>
      <c r="G5" s="196"/>
      <c r="H5" s="197"/>
      <c r="I5" s="197"/>
      <c r="J5" s="197"/>
      <c r="K5" s="197"/>
      <c r="L5" s="197"/>
      <c r="M5" s="6"/>
      <c r="N5" s="197"/>
      <c r="O5" s="197"/>
      <c r="P5" s="197"/>
      <c r="Q5" s="198"/>
      <c r="R5" s="196"/>
      <c r="S5" s="197"/>
      <c r="T5" s="197"/>
      <c r="U5" s="197"/>
      <c r="V5" s="197"/>
      <c r="W5" s="197"/>
      <c r="X5" s="198"/>
      <c r="Y5" s="7"/>
    </row>
    <row r="6" spans="1:25" ht="16.5" thickBot="1" x14ac:dyDescent="0.3">
      <c r="A6" s="106" t="s">
        <v>1</v>
      </c>
      <c r="B6" s="107" t="s">
        <v>2</v>
      </c>
      <c r="C6" s="112" t="s">
        <v>3</v>
      </c>
      <c r="D6" s="112" t="s">
        <v>4</v>
      </c>
      <c r="E6" s="112" t="s">
        <v>5</v>
      </c>
      <c r="F6" s="9"/>
      <c r="G6" s="112" t="s">
        <v>6</v>
      </c>
      <c r="H6" s="112" t="s">
        <v>7</v>
      </c>
      <c r="I6" s="113" t="s">
        <v>2</v>
      </c>
      <c r="J6" s="112" t="s">
        <v>3</v>
      </c>
      <c r="K6" s="112" t="s">
        <v>4</v>
      </c>
      <c r="L6" s="112" t="s">
        <v>5</v>
      </c>
      <c r="M6" s="9"/>
      <c r="N6" s="8"/>
      <c r="O6" s="8" t="s">
        <v>8</v>
      </c>
      <c r="P6" s="8" t="s">
        <v>4</v>
      </c>
      <c r="Q6" s="8" t="s">
        <v>5</v>
      </c>
      <c r="R6" s="10"/>
      <c r="S6" s="11"/>
      <c r="T6" s="11"/>
      <c r="U6" s="11"/>
      <c r="V6" s="11"/>
      <c r="W6" s="11"/>
      <c r="X6" s="12"/>
    </row>
    <row r="7" spans="1:25" ht="17.25" thickTop="1" thickBot="1" x14ac:dyDescent="0.3">
      <c r="A7" s="13" t="s">
        <v>45</v>
      </c>
      <c r="B7" s="14"/>
      <c r="C7" s="8" t="str">
        <f>IF(ISNUMBER(B7),VLOOKUP(B7,$A$33:$C$44,3,),"")</f>
        <v/>
      </c>
      <c r="D7" s="15">
        <v>2</v>
      </c>
      <c r="E7" s="16"/>
      <c r="F7" s="17">
        <f>IF(E7&lt;=4,1,0)</f>
        <v>1</v>
      </c>
      <c r="G7" s="18">
        <v>1</v>
      </c>
      <c r="H7" s="8" t="s">
        <v>55</v>
      </c>
      <c r="I7" s="114"/>
      <c r="J7" s="19" t="str">
        <f>IF(ISNUMBER(I7),VLOOKUP(I7,$A$33:$C$44,3),"")</f>
        <v/>
      </c>
      <c r="K7" s="15">
        <v>1</v>
      </c>
      <c r="L7" s="20"/>
      <c r="M7" s="9">
        <f>IF(L7&lt;=4,1,0)</f>
        <v>1</v>
      </c>
      <c r="N7" s="8" t="s">
        <v>9</v>
      </c>
      <c r="O7" s="8" t="str">
        <f>$C$7</f>
        <v/>
      </c>
      <c r="P7" s="15">
        <v>4</v>
      </c>
      <c r="Q7" s="20"/>
      <c r="R7" s="21"/>
      <c r="S7" s="11">
        <f t="shared" ref="S7:S17" si="0">IF(Q7=0,3,IF(Q7&lt;=4,1,0))</f>
        <v>3</v>
      </c>
      <c r="T7" s="148" t="s">
        <v>5</v>
      </c>
      <c r="U7" s="148"/>
      <c r="V7" s="148"/>
      <c r="W7" s="112" t="s">
        <v>10</v>
      </c>
      <c r="X7" s="22"/>
    </row>
    <row r="8" spans="1:25" ht="15.75" thickTop="1" x14ac:dyDescent="0.2">
      <c r="A8" s="13" t="s">
        <v>46</v>
      </c>
      <c r="B8" s="23"/>
      <c r="C8" s="8" t="str">
        <f>$C$7</f>
        <v/>
      </c>
      <c r="D8" s="15">
        <v>2</v>
      </c>
      <c r="E8" s="16"/>
      <c r="F8" s="17">
        <f t="shared" ref="F8:F15" si="1">IF(E8&lt;=4,1,0)</f>
        <v>1</v>
      </c>
      <c r="G8" s="18">
        <v>2</v>
      </c>
      <c r="H8" s="8" t="s">
        <v>56</v>
      </c>
      <c r="I8" s="115"/>
      <c r="J8" s="19" t="str">
        <f>$J$7</f>
        <v/>
      </c>
      <c r="K8" s="15">
        <v>1</v>
      </c>
      <c r="L8" s="20"/>
      <c r="M8" s="9">
        <f t="shared" ref="M8:M31" si="2">IF(L8&lt;=4,1,0)</f>
        <v>1</v>
      </c>
      <c r="N8" s="8"/>
      <c r="O8" s="8"/>
      <c r="P8" s="15"/>
      <c r="Q8" s="96"/>
      <c r="R8" s="11"/>
      <c r="S8" s="11">
        <f t="shared" si="0"/>
        <v>3</v>
      </c>
      <c r="T8" s="8"/>
      <c r="U8" s="11"/>
      <c r="V8" s="8"/>
      <c r="W8" s="8"/>
      <c r="X8" s="24"/>
    </row>
    <row r="9" spans="1:25" x14ac:dyDescent="0.2">
      <c r="A9" s="13" t="s">
        <v>47</v>
      </c>
      <c r="B9" s="23"/>
      <c r="C9" s="8" t="str">
        <f>$C$7</f>
        <v/>
      </c>
      <c r="D9" s="15">
        <v>2</v>
      </c>
      <c r="E9" s="16"/>
      <c r="F9" s="17">
        <f t="shared" si="1"/>
        <v>1</v>
      </c>
      <c r="G9" s="18">
        <v>3</v>
      </c>
      <c r="H9" s="105" t="s">
        <v>69</v>
      </c>
      <c r="I9" s="116"/>
      <c r="J9" s="19" t="str">
        <f>$J$7</f>
        <v/>
      </c>
      <c r="K9" s="15">
        <v>1</v>
      </c>
      <c r="L9" s="20"/>
      <c r="M9" s="9">
        <f t="shared" si="2"/>
        <v>1</v>
      </c>
      <c r="N9" s="8" t="s">
        <v>11</v>
      </c>
      <c r="O9" s="25" t="str">
        <f>$C$11</f>
        <v/>
      </c>
      <c r="P9" s="15">
        <v>4</v>
      </c>
      <c r="Q9" s="92"/>
      <c r="R9" s="11"/>
      <c r="S9" s="11">
        <f t="shared" si="0"/>
        <v>3</v>
      </c>
      <c r="T9" s="8">
        <v>300</v>
      </c>
      <c r="U9" s="11"/>
      <c r="V9" s="8"/>
      <c r="W9" s="26">
        <v>4</v>
      </c>
      <c r="X9" s="24"/>
    </row>
    <row r="10" spans="1:25" ht="15.75" thickBot="1" x14ac:dyDescent="0.25">
      <c r="A10" s="13" t="s">
        <v>48</v>
      </c>
      <c r="B10" s="23"/>
      <c r="C10" s="8" t="str">
        <f>$C$7</f>
        <v/>
      </c>
      <c r="D10" s="15">
        <v>2</v>
      </c>
      <c r="E10" s="16"/>
      <c r="F10" s="17">
        <f t="shared" si="1"/>
        <v>1</v>
      </c>
      <c r="G10" s="18">
        <v>4</v>
      </c>
      <c r="H10" s="8" t="s">
        <v>57</v>
      </c>
      <c r="I10" s="118"/>
      <c r="J10" s="19" t="str">
        <f>$J$7</f>
        <v/>
      </c>
      <c r="K10" s="15">
        <v>1</v>
      </c>
      <c r="L10" s="20"/>
      <c r="M10" s="9">
        <f t="shared" si="2"/>
        <v>1</v>
      </c>
      <c r="N10" s="8"/>
      <c r="O10" s="25"/>
      <c r="P10" s="15"/>
      <c r="Q10" s="96"/>
      <c r="R10" s="11">
        <f>IF(SUM(S7+S9)&gt;1,5,0)</f>
        <v>5</v>
      </c>
      <c r="S10" s="11">
        <f t="shared" si="0"/>
        <v>3</v>
      </c>
      <c r="T10" s="8">
        <v>301</v>
      </c>
      <c r="U10" s="8" t="s">
        <v>12</v>
      </c>
      <c r="V10" s="8">
        <v>318</v>
      </c>
      <c r="W10" s="26">
        <f>W9-0.1</f>
        <v>3.9</v>
      </c>
      <c r="X10" s="24"/>
    </row>
    <row r="11" spans="1:25" ht="16.5" thickTop="1" thickBot="1" x14ac:dyDescent="0.25">
      <c r="A11" s="13" t="s">
        <v>49</v>
      </c>
      <c r="B11" s="27"/>
      <c r="C11" s="8" t="str">
        <f>IF(ISNUMBER(B11),VLOOKUP(B11,$A$33:$C$44,3),"")</f>
        <v/>
      </c>
      <c r="D11" s="15">
        <v>2</v>
      </c>
      <c r="E11" s="16"/>
      <c r="F11" s="17">
        <f t="shared" si="1"/>
        <v>1</v>
      </c>
      <c r="G11" s="18">
        <v>5</v>
      </c>
      <c r="H11" s="8" t="s">
        <v>58</v>
      </c>
      <c r="I11" s="127"/>
      <c r="J11" s="19" t="str">
        <f>IF(ISNUMBER(I11),VLOOKUP(I11,$A$33:$C$49,3),"")</f>
        <v/>
      </c>
      <c r="K11" s="15">
        <v>1</v>
      </c>
      <c r="L11" s="20"/>
      <c r="M11" s="9">
        <f t="shared" si="2"/>
        <v>1</v>
      </c>
      <c r="N11" s="8" t="s">
        <v>13</v>
      </c>
      <c r="O11" s="19" t="str">
        <f>$J$7</f>
        <v/>
      </c>
      <c r="P11" s="15">
        <v>4</v>
      </c>
      <c r="Q11" s="20"/>
      <c r="R11" s="21"/>
      <c r="S11" s="11">
        <f t="shared" si="0"/>
        <v>3</v>
      </c>
      <c r="T11" s="8">
        <v>319</v>
      </c>
      <c r="U11" s="11" t="s">
        <v>12</v>
      </c>
      <c r="V11" s="8">
        <v>336</v>
      </c>
      <c r="W11" s="26">
        <f>W10-0.1</f>
        <v>3.8</v>
      </c>
      <c r="X11" s="24"/>
    </row>
    <row r="12" spans="1:25" ht="15.75" thickTop="1" x14ac:dyDescent="0.2">
      <c r="A12" s="13" t="s">
        <v>50</v>
      </c>
      <c r="B12" s="23"/>
      <c r="C12" s="8" t="str">
        <f>$C$11</f>
        <v/>
      </c>
      <c r="D12" s="15">
        <v>2</v>
      </c>
      <c r="E12" s="16"/>
      <c r="F12" s="17">
        <f t="shared" si="1"/>
        <v>1</v>
      </c>
      <c r="G12" s="18">
        <v>6</v>
      </c>
      <c r="H12" s="8" t="s">
        <v>59</v>
      </c>
      <c r="I12" s="116"/>
      <c r="J12" s="19" t="str">
        <f>$J$11</f>
        <v/>
      </c>
      <c r="K12" s="15">
        <v>1</v>
      </c>
      <c r="L12" s="20"/>
      <c r="M12" s="9">
        <f t="shared" si="2"/>
        <v>1</v>
      </c>
      <c r="N12" s="8"/>
      <c r="O12" s="19"/>
      <c r="P12" s="15"/>
      <c r="Q12" s="97"/>
      <c r="R12" s="21"/>
      <c r="S12" s="11">
        <f t="shared" si="0"/>
        <v>3</v>
      </c>
      <c r="T12" s="8">
        <v>337</v>
      </c>
      <c r="U12" s="11" t="s">
        <v>12</v>
      </c>
      <c r="V12" s="8">
        <v>354</v>
      </c>
      <c r="W12" s="26">
        <f t="shared" ref="W12:W28" si="3">W11-0.1</f>
        <v>3.6999999999999997</v>
      </c>
      <c r="X12" s="24"/>
    </row>
    <row r="13" spans="1:25" x14ac:dyDescent="0.2">
      <c r="A13" s="13" t="s">
        <v>51</v>
      </c>
      <c r="B13" s="23"/>
      <c r="C13" s="8" t="str">
        <f>$C$11</f>
        <v/>
      </c>
      <c r="D13" s="15">
        <v>2</v>
      </c>
      <c r="E13" s="16"/>
      <c r="F13" s="17">
        <f t="shared" si="1"/>
        <v>1</v>
      </c>
      <c r="G13" s="18">
        <v>7</v>
      </c>
      <c r="H13" s="8" t="s">
        <v>60</v>
      </c>
      <c r="I13" s="118"/>
      <c r="J13" s="19" t="str">
        <f>$J$11</f>
        <v/>
      </c>
      <c r="K13" s="15">
        <v>1</v>
      </c>
      <c r="L13" s="20"/>
      <c r="M13" s="9">
        <f t="shared" si="2"/>
        <v>1</v>
      </c>
      <c r="N13" s="8" t="s">
        <v>53</v>
      </c>
      <c r="O13" s="19" t="str">
        <f>$J$11</f>
        <v/>
      </c>
      <c r="P13" s="15">
        <v>4</v>
      </c>
      <c r="Q13" s="20"/>
      <c r="R13" s="21"/>
      <c r="S13" s="11">
        <f t="shared" si="0"/>
        <v>3</v>
      </c>
      <c r="T13" s="8">
        <v>355</v>
      </c>
      <c r="U13" s="11" t="s">
        <v>12</v>
      </c>
      <c r="V13" s="8">
        <v>372</v>
      </c>
      <c r="W13" s="26">
        <f t="shared" si="3"/>
        <v>3.5999999999999996</v>
      </c>
      <c r="X13" s="24"/>
    </row>
    <row r="14" spans="1:25" ht="15.75" thickBot="1" x14ac:dyDescent="0.25">
      <c r="A14" s="13" t="s">
        <v>52</v>
      </c>
      <c r="B14" s="23"/>
      <c r="C14" s="8" t="str">
        <f>$C$11</f>
        <v/>
      </c>
      <c r="D14" s="15">
        <v>2</v>
      </c>
      <c r="E14" s="16"/>
      <c r="F14" s="17">
        <f t="shared" si="1"/>
        <v>1</v>
      </c>
      <c r="G14" s="18">
        <v>8</v>
      </c>
      <c r="H14" s="8" t="s">
        <v>61</v>
      </c>
      <c r="I14" s="116"/>
      <c r="J14" s="19" t="str">
        <f>$J$11</f>
        <v/>
      </c>
      <c r="K14" s="15">
        <v>1</v>
      </c>
      <c r="L14" s="20"/>
      <c r="M14" s="9">
        <f t="shared" si="2"/>
        <v>1</v>
      </c>
      <c r="N14" s="8"/>
      <c r="O14" s="19"/>
      <c r="P14" s="15"/>
      <c r="Q14" s="98"/>
      <c r="R14" s="21"/>
      <c r="S14" s="11">
        <f t="shared" si="0"/>
        <v>3</v>
      </c>
      <c r="T14" s="8">
        <v>373</v>
      </c>
      <c r="U14" s="11" t="s">
        <v>12</v>
      </c>
      <c r="V14" s="8">
        <v>390</v>
      </c>
      <c r="W14" s="26">
        <f t="shared" si="3"/>
        <v>3.4999999999999996</v>
      </c>
      <c r="X14" s="24"/>
    </row>
    <row r="15" spans="1:25" ht="16.5" thickTop="1" thickBot="1" x14ac:dyDescent="0.25">
      <c r="A15" s="28"/>
      <c r="B15" s="29"/>
      <c r="C15" s="30"/>
      <c r="D15" s="11"/>
      <c r="E15" s="11"/>
      <c r="F15" s="17">
        <f t="shared" si="1"/>
        <v>1</v>
      </c>
      <c r="G15" s="18">
        <v>9</v>
      </c>
      <c r="H15" s="126" t="s">
        <v>62</v>
      </c>
      <c r="I15" s="137"/>
      <c r="J15" s="19" t="str">
        <f>IF(ISNUMBER(I15),VLOOKUP(I15,$A$33:$C$49,3),"")</f>
        <v/>
      </c>
      <c r="K15" s="15">
        <v>1</v>
      </c>
      <c r="L15" s="20"/>
      <c r="M15" s="9">
        <f t="shared" si="2"/>
        <v>1</v>
      </c>
      <c r="N15" s="8" t="s">
        <v>54</v>
      </c>
      <c r="O15" s="19" t="str">
        <f>$J$15</f>
        <v/>
      </c>
      <c r="P15" s="99">
        <v>4</v>
      </c>
      <c r="Q15" s="100"/>
      <c r="R15" s="21"/>
      <c r="S15" s="11">
        <f t="shared" si="0"/>
        <v>3</v>
      </c>
      <c r="T15" s="8">
        <v>391</v>
      </c>
      <c r="U15" s="11" t="s">
        <v>12</v>
      </c>
      <c r="V15" s="8">
        <v>408</v>
      </c>
      <c r="W15" s="26">
        <f t="shared" si="3"/>
        <v>3.3999999999999995</v>
      </c>
      <c r="X15" s="24"/>
    </row>
    <row r="16" spans="1:25" ht="16.5" thickTop="1" x14ac:dyDescent="0.25">
      <c r="A16" s="31"/>
      <c r="B16" s="8"/>
      <c r="C16" s="11"/>
      <c r="D16" s="32" t="s">
        <v>14</v>
      </c>
      <c r="E16" s="33" t="str">
        <f>IF(ISNUMBER($E$7),D7*E7+D8*E8+D9*E9+D10*E10+D11*E11+D12*E12+D13*E13+D14*E14,"")</f>
        <v/>
      </c>
      <c r="F16" s="9">
        <f>SUM(F7:F14)</f>
        <v>8</v>
      </c>
      <c r="G16" s="18">
        <v>10</v>
      </c>
      <c r="H16" s="139" t="s">
        <v>63</v>
      </c>
      <c r="I16" s="141"/>
      <c r="J16" s="19" t="str">
        <f>$J$15</f>
        <v/>
      </c>
      <c r="K16" s="15">
        <v>1</v>
      </c>
      <c r="L16" s="20"/>
      <c r="M16" s="9">
        <f t="shared" si="2"/>
        <v>1</v>
      </c>
      <c r="N16" s="8" t="s">
        <v>76</v>
      </c>
      <c r="O16" s="19"/>
      <c r="P16" s="15"/>
      <c r="Q16" s="101"/>
      <c r="R16" s="11">
        <f>IF(SUM(S7+S9+S11+S13+S15)&gt;2,5,0)</f>
        <v>5</v>
      </c>
      <c r="S16" s="11">
        <f t="shared" si="0"/>
        <v>3</v>
      </c>
      <c r="T16" s="8">
        <v>409</v>
      </c>
      <c r="U16" s="11" t="s">
        <v>12</v>
      </c>
      <c r="V16" s="8">
        <v>426</v>
      </c>
      <c r="W16" s="26">
        <f t="shared" si="3"/>
        <v>3.2999999999999994</v>
      </c>
      <c r="X16" s="24"/>
    </row>
    <row r="17" spans="1:24" ht="16.5" thickBot="1" x14ac:dyDescent="0.3">
      <c r="A17" s="13"/>
      <c r="B17" s="8"/>
      <c r="C17" s="11"/>
      <c r="D17" s="34" t="s">
        <v>15</v>
      </c>
      <c r="E17" s="35" t="str">
        <f>IF(ISNUMBER($E$7),IF(AND($E$16&gt;=80,$F$16&lt;=3),"positiv","negativ"),"")</f>
        <v/>
      </c>
      <c r="F17" s="9"/>
      <c r="G17" s="18">
        <v>11</v>
      </c>
      <c r="H17" s="139" t="s">
        <v>64</v>
      </c>
      <c r="I17" s="142"/>
      <c r="J17" s="19" t="str">
        <f t="shared" ref="J17:J18" si="4">$J$15</f>
        <v/>
      </c>
      <c r="K17" s="15">
        <v>1</v>
      </c>
      <c r="L17" s="20"/>
      <c r="M17" s="9">
        <f t="shared" si="2"/>
        <v>1</v>
      </c>
      <c r="N17" s="8"/>
      <c r="O17" s="8"/>
      <c r="P17" s="15"/>
      <c r="Q17" s="104"/>
      <c r="R17" s="21"/>
      <c r="S17" s="11">
        <f t="shared" si="0"/>
        <v>3</v>
      </c>
      <c r="T17" s="8">
        <v>427</v>
      </c>
      <c r="U17" s="11" t="s">
        <v>12</v>
      </c>
      <c r="V17" s="8">
        <v>444</v>
      </c>
      <c r="W17" s="26">
        <f>W16-0.1</f>
        <v>3.1999999999999993</v>
      </c>
      <c r="X17" s="24"/>
    </row>
    <row r="18" spans="1:24" ht="16.5" thickTop="1" x14ac:dyDescent="0.25">
      <c r="A18" s="13"/>
      <c r="B18" s="8"/>
      <c r="C18" s="11"/>
      <c r="D18" s="11"/>
      <c r="E18" s="36"/>
      <c r="F18" s="9"/>
      <c r="G18" s="18">
        <v>12</v>
      </c>
      <c r="H18" s="139" t="s">
        <v>65</v>
      </c>
      <c r="I18" s="140"/>
      <c r="J18" s="19" t="str">
        <f t="shared" si="4"/>
        <v/>
      </c>
      <c r="K18" s="15">
        <v>1</v>
      </c>
      <c r="L18" s="20"/>
      <c r="M18" s="9">
        <f t="shared" si="2"/>
        <v>1</v>
      </c>
      <c r="N18" s="37"/>
      <c r="O18" s="38"/>
      <c r="P18" s="32" t="s">
        <v>14</v>
      </c>
      <c r="Q18" s="103" t="str">
        <f>IF(ISNUMBER($Q7),SUM(P7*Q7+P9*Q9+P11*Q11+P13*Q13+P15*Q15),"")</f>
        <v/>
      </c>
      <c r="R18" s="11"/>
      <c r="S18" s="11">
        <f>IF(OR(R10=5,R16=5),3,0)</f>
        <v>3</v>
      </c>
      <c r="T18" s="8">
        <v>445</v>
      </c>
      <c r="U18" s="11" t="s">
        <v>12</v>
      </c>
      <c r="V18" s="8">
        <v>462</v>
      </c>
      <c r="W18" s="26">
        <f t="shared" si="3"/>
        <v>3.0999999999999992</v>
      </c>
      <c r="X18" s="24"/>
    </row>
    <row r="19" spans="1:24" ht="16.5" thickBot="1" x14ac:dyDescent="0.3">
      <c r="A19" s="13"/>
      <c r="B19" s="8"/>
      <c r="C19" s="11"/>
      <c r="D19" s="11"/>
      <c r="E19" s="11"/>
      <c r="F19" s="9"/>
      <c r="G19" s="18">
        <v>13</v>
      </c>
      <c r="H19" s="126"/>
      <c r="I19" s="138"/>
      <c r="J19" s="19" t="str">
        <f t="shared" ref="J19:J27" si="5">IF(ISNUMBER(I19),VLOOKUP(I19,$A$33:$C$51,3),"")</f>
        <v/>
      </c>
      <c r="K19" s="15">
        <v>1</v>
      </c>
      <c r="L19" s="20"/>
      <c r="M19" s="9">
        <f t="shared" si="2"/>
        <v>1</v>
      </c>
      <c r="N19" s="8"/>
      <c r="O19" s="11"/>
      <c r="P19" s="34" t="s">
        <v>16</v>
      </c>
      <c r="Q19" s="102" t="str">
        <f>IF(ISNUMBER($Q$18),IF(AND($Q$18&gt;=100,S18&lt;=2),"positiv","negativ"),"")</f>
        <v/>
      </c>
      <c r="R19" s="11"/>
      <c r="S19" s="11"/>
      <c r="T19" s="8">
        <v>463</v>
      </c>
      <c r="U19" s="11" t="s">
        <v>12</v>
      </c>
      <c r="V19" s="8">
        <v>480</v>
      </c>
      <c r="W19" s="26">
        <f t="shared" si="3"/>
        <v>2.9999999999999991</v>
      </c>
      <c r="X19" s="24"/>
    </row>
    <row r="20" spans="1:24" ht="16.5" customHeight="1" thickTop="1" thickBot="1" x14ac:dyDescent="0.25">
      <c r="A20" s="13"/>
      <c r="B20" s="149" t="s">
        <v>17</v>
      </c>
      <c r="C20" s="150"/>
      <c r="D20" s="151"/>
      <c r="E20" s="11"/>
      <c r="F20" s="9"/>
      <c r="G20" s="18">
        <v>14</v>
      </c>
      <c r="H20" s="8"/>
      <c r="I20" s="119"/>
      <c r="J20" s="19" t="str">
        <f>IF(ISNUMBER(I20),VLOOKUP(I20,$A$33:$C$51,3),"")</f>
        <v/>
      </c>
      <c r="K20" s="15">
        <v>1</v>
      </c>
      <c r="L20" s="20"/>
      <c r="M20" s="9">
        <f t="shared" si="2"/>
        <v>1</v>
      </c>
      <c r="N20" s="173" t="s">
        <v>77</v>
      </c>
      <c r="O20" s="174"/>
      <c r="P20" s="174"/>
      <c r="Q20" s="175"/>
      <c r="R20" s="21"/>
      <c r="S20" s="11"/>
      <c r="T20" s="8">
        <v>481</v>
      </c>
      <c r="U20" s="11" t="s">
        <v>12</v>
      </c>
      <c r="V20" s="8">
        <v>498</v>
      </c>
      <c r="W20" s="26">
        <f t="shared" si="3"/>
        <v>2.899999999999999</v>
      </c>
      <c r="X20" s="24"/>
    </row>
    <row r="21" spans="1:24" ht="16.5" customHeight="1" thickTop="1" thickBot="1" x14ac:dyDescent="0.25">
      <c r="A21" s="13"/>
      <c r="B21" s="152"/>
      <c r="C21" s="153"/>
      <c r="D21" s="154"/>
      <c r="E21" s="11"/>
      <c r="F21" s="9"/>
      <c r="G21" s="18">
        <v>15</v>
      </c>
      <c r="H21" s="8"/>
      <c r="I21" s="119"/>
      <c r="J21" s="19" t="str">
        <f t="shared" si="5"/>
        <v/>
      </c>
      <c r="K21" s="15">
        <v>1</v>
      </c>
      <c r="L21" s="20"/>
      <c r="M21" s="9">
        <f t="shared" si="2"/>
        <v>1</v>
      </c>
      <c r="N21" s="176"/>
      <c r="O21" s="174"/>
      <c r="P21" s="174"/>
      <c r="Q21" s="175"/>
      <c r="R21" s="21"/>
      <c r="S21" s="11"/>
      <c r="T21" s="8">
        <v>499</v>
      </c>
      <c r="U21" s="11" t="s">
        <v>12</v>
      </c>
      <c r="V21" s="8">
        <v>516</v>
      </c>
      <c r="W21" s="26">
        <f t="shared" si="3"/>
        <v>2.7999999999999989</v>
      </c>
      <c r="X21" s="24"/>
    </row>
    <row r="22" spans="1:24" ht="16.5" customHeight="1" thickTop="1" thickBot="1" x14ac:dyDescent="0.25">
      <c r="A22" s="13"/>
      <c r="B22" s="152"/>
      <c r="C22" s="153"/>
      <c r="D22" s="154"/>
      <c r="E22" s="11"/>
      <c r="F22" s="9"/>
      <c r="G22" s="18">
        <v>16</v>
      </c>
      <c r="H22" s="8"/>
      <c r="I22" s="119"/>
      <c r="J22" s="19" t="str">
        <f t="shared" si="5"/>
        <v/>
      </c>
      <c r="K22" s="15">
        <v>1</v>
      </c>
      <c r="L22" s="20"/>
      <c r="M22" s="9">
        <f t="shared" si="2"/>
        <v>1</v>
      </c>
      <c r="N22" s="176"/>
      <c r="O22" s="174"/>
      <c r="P22" s="174"/>
      <c r="Q22" s="175"/>
      <c r="R22" s="21"/>
      <c r="S22" s="11"/>
      <c r="T22" s="8">
        <v>517</v>
      </c>
      <c r="U22" s="11" t="s">
        <v>12</v>
      </c>
      <c r="V22" s="8">
        <v>534</v>
      </c>
      <c r="W22" s="26">
        <f t="shared" si="3"/>
        <v>2.6999999999999988</v>
      </c>
      <c r="X22" s="24"/>
    </row>
    <row r="23" spans="1:24" ht="16.5" thickTop="1" thickBot="1" x14ac:dyDescent="0.25">
      <c r="A23" s="13"/>
      <c r="B23" s="152"/>
      <c r="C23" s="153"/>
      <c r="D23" s="154"/>
      <c r="E23" s="11"/>
      <c r="F23" s="9"/>
      <c r="G23" s="18">
        <v>17</v>
      </c>
      <c r="H23" s="8"/>
      <c r="I23" s="119"/>
      <c r="J23" s="19" t="str">
        <f t="shared" si="5"/>
        <v/>
      </c>
      <c r="K23" s="15">
        <v>1</v>
      </c>
      <c r="L23" s="20"/>
      <c r="M23" s="9">
        <f t="shared" si="2"/>
        <v>1</v>
      </c>
      <c r="N23" s="176"/>
      <c r="O23" s="174"/>
      <c r="P23" s="174"/>
      <c r="Q23" s="175"/>
      <c r="R23" s="21"/>
      <c r="S23" s="11"/>
      <c r="T23" s="8">
        <v>535</v>
      </c>
      <c r="U23" s="11" t="s">
        <v>12</v>
      </c>
      <c r="V23" s="8">
        <v>552</v>
      </c>
      <c r="W23" s="26">
        <f t="shared" si="3"/>
        <v>2.5999999999999988</v>
      </c>
      <c r="X23" s="24"/>
    </row>
    <row r="24" spans="1:24" ht="16.5" thickTop="1" thickBot="1" x14ac:dyDescent="0.25">
      <c r="A24" s="13"/>
      <c r="B24" s="152"/>
      <c r="C24" s="153"/>
      <c r="D24" s="154"/>
      <c r="E24" s="11"/>
      <c r="F24" s="9"/>
      <c r="G24" s="18">
        <v>18</v>
      </c>
      <c r="H24" s="8"/>
      <c r="I24" s="119"/>
      <c r="J24" s="19" t="str">
        <f t="shared" si="5"/>
        <v/>
      </c>
      <c r="K24" s="15">
        <v>1</v>
      </c>
      <c r="L24" s="20"/>
      <c r="M24" s="9">
        <f t="shared" si="2"/>
        <v>1</v>
      </c>
      <c r="N24" s="176"/>
      <c r="O24" s="174"/>
      <c r="P24" s="174"/>
      <c r="Q24" s="175"/>
      <c r="R24" s="21"/>
      <c r="S24" s="11"/>
      <c r="T24" s="8">
        <v>553</v>
      </c>
      <c r="U24" s="11" t="s">
        <v>12</v>
      </c>
      <c r="V24" s="8">
        <v>570</v>
      </c>
      <c r="W24" s="26">
        <f t="shared" si="3"/>
        <v>2.4999999999999987</v>
      </c>
      <c r="X24" s="24"/>
    </row>
    <row r="25" spans="1:24" ht="16.5" thickTop="1" thickBot="1" x14ac:dyDescent="0.25">
      <c r="A25" s="13"/>
      <c r="B25" s="152"/>
      <c r="C25" s="153"/>
      <c r="D25" s="154"/>
      <c r="E25" s="11"/>
      <c r="F25" s="9"/>
      <c r="G25" s="18">
        <v>19</v>
      </c>
      <c r="H25" s="8"/>
      <c r="I25" s="119"/>
      <c r="J25" s="19" t="str">
        <f t="shared" si="5"/>
        <v/>
      </c>
      <c r="K25" s="15">
        <v>1</v>
      </c>
      <c r="L25" s="20"/>
      <c r="M25" s="9">
        <f t="shared" si="2"/>
        <v>1</v>
      </c>
      <c r="N25" s="8"/>
      <c r="O25" s="11"/>
      <c r="P25" s="11"/>
      <c r="Q25" s="11"/>
      <c r="R25" s="21"/>
      <c r="S25" s="11"/>
      <c r="T25" s="8">
        <v>571</v>
      </c>
      <c r="U25" s="11" t="s">
        <v>12</v>
      </c>
      <c r="V25" s="8">
        <v>588</v>
      </c>
      <c r="W25" s="26">
        <f t="shared" si="3"/>
        <v>2.3999999999999986</v>
      </c>
      <c r="X25" s="24"/>
    </row>
    <row r="26" spans="1:24" ht="17.25" thickTop="1" thickBot="1" x14ac:dyDescent="0.3">
      <c r="A26" s="13"/>
      <c r="B26" s="152"/>
      <c r="C26" s="153"/>
      <c r="D26" s="154"/>
      <c r="E26" s="11"/>
      <c r="F26" s="9"/>
      <c r="G26" s="18">
        <v>20</v>
      </c>
      <c r="H26" s="8"/>
      <c r="I26" s="119"/>
      <c r="J26" s="19" t="str">
        <f t="shared" si="5"/>
        <v/>
      </c>
      <c r="K26" s="15">
        <v>1</v>
      </c>
      <c r="L26" s="20"/>
      <c r="M26" s="9">
        <f t="shared" si="2"/>
        <v>1</v>
      </c>
      <c r="N26" s="8"/>
      <c r="O26" s="11"/>
      <c r="P26" s="40" t="s">
        <v>18</v>
      </c>
      <c r="Q26" s="41" t="str">
        <f>IF(AND($E$17="positiv",$L$33="positiv",$Q$19="positiv"),"positiv","negativ")</f>
        <v>negativ</v>
      </c>
      <c r="R26" s="21"/>
      <c r="S26" s="11"/>
      <c r="T26" s="8">
        <v>589</v>
      </c>
      <c r="U26" s="11" t="s">
        <v>12</v>
      </c>
      <c r="V26" s="8">
        <v>606</v>
      </c>
      <c r="W26" s="26">
        <f t="shared" si="3"/>
        <v>2.2999999999999985</v>
      </c>
      <c r="X26" s="24"/>
    </row>
    <row r="27" spans="1:24" ht="16.5" thickTop="1" thickBot="1" x14ac:dyDescent="0.25">
      <c r="A27" s="13"/>
      <c r="B27" s="155"/>
      <c r="C27" s="156"/>
      <c r="D27" s="157"/>
      <c r="E27" s="11"/>
      <c r="F27" s="9"/>
      <c r="G27" s="18">
        <v>21</v>
      </c>
      <c r="H27" s="8"/>
      <c r="I27" s="119"/>
      <c r="J27" s="19" t="str">
        <f t="shared" si="5"/>
        <v/>
      </c>
      <c r="K27" s="15">
        <v>1</v>
      </c>
      <c r="L27" s="20"/>
      <c r="M27" s="9">
        <f t="shared" si="2"/>
        <v>1</v>
      </c>
      <c r="N27" s="8"/>
      <c r="O27" s="11"/>
      <c r="P27" s="11"/>
      <c r="Q27" s="11"/>
      <c r="R27" s="21"/>
      <c r="S27" s="11"/>
      <c r="T27" s="8">
        <v>607</v>
      </c>
      <c r="U27" s="11" t="s">
        <v>12</v>
      </c>
      <c r="V27" s="8">
        <v>624</v>
      </c>
      <c r="W27" s="26">
        <f t="shared" si="3"/>
        <v>2.1999999999999984</v>
      </c>
      <c r="X27" s="24"/>
    </row>
    <row r="28" spans="1:24" ht="17.25" thickTop="1" thickBot="1" x14ac:dyDescent="0.3">
      <c r="A28" s="13"/>
      <c r="B28" s="8"/>
      <c r="C28" s="11"/>
      <c r="D28" s="11"/>
      <c r="E28" s="11"/>
      <c r="F28" s="9"/>
      <c r="G28" s="18">
        <v>22</v>
      </c>
      <c r="H28" s="8"/>
      <c r="I28" s="119"/>
      <c r="J28" s="19" t="str">
        <f>IF(ISNUMBER(I28),VLOOKUP(I28,$A$33:$C$51,3),"")</f>
        <v/>
      </c>
      <c r="K28" s="15">
        <v>1</v>
      </c>
      <c r="L28" s="95"/>
      <c r="M28" s="24">
        <f t="shared" si="2"/>
        <v>1</v>
      </c>
      <c r="N28" s="8"/>
      <c r="O28" s="11"/>
      <c r="P28" s="40" t="s">
        <v>19</v>
      </c>
      <c r="Q28" s="39" t="str">
        <f>IF(AND(ISNUMBER($Q$18),$Q$26="positiv"),$E$16+$L$32+$Q$18,"")</f>
        <v/>
      </c>
      <c r="R28" s="21"/>
      <c r="S28" s="11"/>
      <c r="T28" s="8">
        <v>625</v>
      </c>
      <c r="U28" s="11" t="s">
        <v>12</v>
      </c>
      <c r="V28" s="8">
        <v>642</v>
      </c>
      <c r="W28" s="26">
        <f t="shared" si="3"/>
        <v>2.0999999999999983</v>
      </c>
      <c r="X28" s="24"/>
    </row>
    <row r="29" spans="1:24" ht="17.25" thickTop="1" thickBot="1" x14ac:dyDescent="0.3">
      <c r="A29" s="13"/>
      <c r="B29" s="8"/>
      <c r="C29" s="11"/>
      <c r="D29" s="11"/>
      <c r="E29" s="11"/>
      <c r="F29" s="9"/>
      <c r="G29" s="18">
        <v>23</v>
      </c>
      <c r="H29" s="8"/>
      <c r="I29" s="119"/>
      <c r="J29" s="19" t="str">
        <f t="shared" ref="J29:J30" si="6">IF(ISNUMBER(I29),VLOOKUP(I29,$A$33:$C$51,3),"")</f>
        <v/>
      </c>
      <c r="K29" s="15">
        <v>1</v>
      </c>
      <c r="L29" s="20"/>
      <c r="M29" s="9">
        <f t="shared" si="2"/>
        <v>1</v>
      </c>
      <c r="N29" s="8"/>
      <c r="O29" s="11"/>
      <c r="P29" s="40"/>
      <c r="Q29" s="112"/>
      <c r="R29" s="21"/>
      <c r="S29" s="11"/>
      <c r="T29" s="8">
        <v>643</v>
      </c>
      <c r="U29" s="11" t="s">
        <v>12</v>
      </c>
      <c r="V29" s="8">
        <v>660</v>
      </c>
      <c r="W29" s="26">
        <f t="shared" ref="W29:W39" si="7">W28-0.1</f>
        <v>1.9999999999999982</v>
      </c>
      <c r="X29" s="24"/>
    </row>
    <row r="30" spans="1:24" ht="17.25" thickTop="1" thickBot="1" x14ac:dyDescent="0.3">
      <c r="A30" s="13"/>
      <c r="B30" s="8"/>
      <c r="C30" s="11"/>
      <c r="D30" s="11"/>
      <c r="E30" s="11"/>
      <c r="F30" s="9"/>
      <c r="G30" s="18">
        <v>24</v>
      </c>
      <c r="H30" s="8"/>
      <c r="I30" s="119"/>
      <c r="J30" s="19" t="str">
        <f t="shared" si="6"/>
        <v/>
      </c>
      <c r="K30" s="15">
        <v>1</v>
      </c>
      <c r="L30" s="20"/>
      <c r="M30" s="9">
        <f t="shared" si="2"/>
        <v>1</v>
      </c>
      <c r="N30" s="8"/>
      <c r="O30" s="11"/>
      <c r="P30" s="40"/>
      <c r="Q30" s="112"/>
      <c r="R30" s="21"/>
      <c r="S30" s="11"/>
      <c r="T30" s="8">
        <v>661</v>
      </c>
      <c r="U30" s="11" t="s">
        <v>12</v>
      </c>
      <c r="V30" s="8">
        <v>678</v>
      </c>
      <c r="W30" s="26">
        <f t="shared" si="7"/>
        <v>1.8999999999999981</v>
      </c>
      <c r="X30" s="24"/>
    </row>
    <row r="31" spans="1:24" ht="16.5" thickTop="1" thickBot="1" x14ac:dyDescent="0.25">
      <c r="A31" s="132"/>
      <c r="B31" s="133"/>
      <c r="C31" s="134"/>
      <c r="D31" s="134"/>
      <c r="E31" s="135"/>
      <c r="F31" s="42"/>
      <c r="G31" s="11"/>
      <c r="H31" s="8"/>
      <c r="I31" s="118"/>
      <c r="J31" s="8"/>
      <c r="K31" s="8"/>
      <c r="L31" s="11"/>
      <c r="M31" s="42">
        <f t="shared" si="2"/>
        <v>1</v>
      </c>
      <c r="N31" s="8"/>
      <c r="O31" s="11"/>
      <c r="P31" s="11"/>
      <c r="Q31" s="8"/>
      <c r="R31" s="21"/>
      <c r="S31" s="11"/>
      <c r="T31" s="8">
        <v>679</v>
      </c>
      <c r="U31" s="11" t="s">
        <v>12</v>
      </c>
      <c r="V31" s="8">
        <v>696</v>
      </c>
      <c r="W31" s="26">
        <f t="shared" si="7"/>
        <v>1.799999999999998</v>
      </c>
      <c r="X31" s="24"/>
    </row>
    <row r="32" spans="1:24" ht="16.5" thickTop="1" x14ac:dyDescent="0.25">
      <c r="A32" s="108" t="s">
        <v>70</v>
      </c>
      <c r="B32" s="109"/>
      <c r="C32" s="110" t="s">
        <v>3</v>
      </c>
      <c r="D32" s="112" t="s">
        <v>71</v>
      </c>
      <c r="E32" s="41"/>
      <c r="F32" s="41"/>
      <c r="G32" s="136"/>
      <c r="H32" s="37"/>
      <c r="I32" s="120"/>
      <c r="J32" s="37"/>
      <c r="K32" s="32" t="s">
        <v>14</v>
      </c>
      <c r="L32" s="39" t="str">
        <f>IF(ISNUMBER($L$7),SUM(L7:L30),"")</f>
        <v/>
      </c>
      <c r="M32" s="11">
        <f>SUM(M7:M28)</f>
        <v>22</v>
      </c>
      <c r="N32" s="8"/>
      <c r="O32" s="11"/>
      <c r="P32" s="40" t="s">
        <v>20</v>
      </c>
      <c r="Q32" s="44" t="str">
        <f>IF(ISNUMBER($Q$28),VLOOKUP($Q$28,T9:W39,4),"")</f>
        <v/>
      </c>
      <c r="R32" s="21"/>
      <c r="S32" s="11"/>
      <c r="T32" s="8">
        <v>697</v>
      </c>
      <c r="U32" s="11" t="s">
        <v>12</v>
      </c>
      <c r="V32" s="8">
        <v>714</v>
      </c>
      <c r="W32" s="26">
        <f t="shared" si="7"/>
        <v>1.699999999999998</v>
      </c>
      <c r="X32" s="24"/>
    </row>
    <row r="33" spans="1:25" ht="15.75" x14ac:dyDescent="0.25">
      <c r="A33" s="45">
        <v>1</v>
      </c>
      <c r="B33" s="46"/>
      <c r="C33" s="47" t="s">
        <v>21</v>
      </c>
      <c r="D33" s="48" t="s">
        <v>22</v>
      </c>
      <c r="E33" s="158" t="s">
        <v>23</v>
      </c>
      <c r="F33" s="158"/>
      <c r="G33" s="158"/>
      <c r="H33" s="49"/>
      <c r="I33" s="121"/>
      <c r="J33" s="8"/>
      <c r="K33" s="50" t="s">
        <v>15</v>
      </c>
      <c r="L33" s="51" t="str">
        <f>IF(ISNUMBER($L$32),IF(AND($L$32&gt;=120,$M$32&lt;=6),"positiv","negativ"),"")</f>
        <v/>
      </c>
      <c r="M33" s="11"/>
      <c r="N33" s="8"/>
      <c r="O33" s="11"/>
      <c r="P33" s="11"/>
      <c r="Q33" s="11"/>
      <c r="R33" s="21"/>
      <c r="S33" s="11"/>
      <c r="T33" s="8">
        <v>715</v>
      </c>
      <c r="U33" s="11" t="s">
        <v>12</v>
      </c>
      <c r="V33" s="8">
        <v>732</v>
      </c>
      <c r="W33" s="26">
        <f t="shared" si="7"/>
        <v>1.5999999999999979</v>
      </c>
      <c r="X33" s="24"/>
    </row>
    <row r="34" spans="1:25" ht="15.75" x14ac:dyDescent="0.2">
      <c r="A34" s="52">
        <v>2</v>
      </c>
      <c r="B34" s="53"/>
      <c r="C34" s="54" t="s">
        <v>24</v>
      </c>
      <c r="D34" s="55" t="s">
        <v>22</v>
      </c>
      <c r="E34" s="159"/>
      <c r="F34" s="159"/>
      <c r="G34" s="159"/>
      <c r="H34" s="49"/>
      <c r="I34" s="121"/>
      <c r="J34" s="8"/>
      <c r="K34" s="8"/>
      <c r="L34" s="11"/>
      <c r="M34" s="11"/>
      <c r="N34" s="8"/>
      <c r="O34" s="11"/>
      <c r="P34" s="11"/>
      <c r="Q34" s="11"/>
      <c r="R34" s="21"/>
      <c r="S34" s="11"/>
      <c r="T34" s="8">
        <v>733</v>
      </c>
      <c r="U34" s="11" t="s">
        <v>12</v>
      </c>
      <c r="V34" s="8">
        <v>750</v>
      </c>
      <c r="W34" s="26">
        <f t="shared" si="7"/>
        <v>1.4999999999999978</v>
      </c>
      <c r="X34" s="24"/>
    </row>
    <row r="35" spans="1:25" ht="15.75" x14ac:dyDescent="0.2">
      <c r="A35" s="52">
        <v>3</v>
      </c>
      <c r="B35" s="53"/>
      <c r="C35" s="54" t="s">
        <v>25</v>
      </c>
      <c r="D35" s="55" t="s">
        <v>22</v>
      </c>
      <c r="E35" s="159"/>
      <c r="F35" s="159"/>
      <c r="G35" s="159"/>
      <c r="H35" s="49"/>
      <c r="I35" s="121"/>
      <c r="J35" s="8"/>
      <c r="K35" s="161" t="s">
        <v>73</v>
      </c>
      <c r="L35" s="162"/>
      <c r="M35" s="162"/>
      <c r="N35" s="162"/>
      <c r="O35" s="163"/>
      <c r="P35" s="11"/>
      <c r="Q35" s="11"/>
      <c r="R35" s="21"/>
      <c r="S35" s="11"/>
      <c r="T35" s="8">
        <v>751</v>
      </c>
      <c r="U35" s="11" t="s">
        <v>12</v>
      </c>
      <c r="V35" s="8">
        <v>768</v>
      </c>
      <c r="W35" s="26">
        <f t="shared" si="7"/>
        <v>1.3999999999999977</v>
      </c>
      <c r="X35" s="24"/>
    </row>
    <row r="36" spans="1:25" ht="15.75" x14ac:dyDescent="0.2">
      <c r="A36" s="52">
        <v>4</v>
      </c>
      <c r="B36" s="53"/>
      <c r="C36" s="54" t="s">
        <v>26</v>
      </c>
      <c r="D36" s="55" t="s">
        <v>27</v>
      </c>
      <c r="E36" s="159"/>
      <c r="F36" s="159"/>
      <c r="G36" s="159"/>
      <c r="H36" s="49"/>
      <c r="I36" s="121"/>
      <c r="J36" s="8"/>
      <c r="K36" s="164"/>
      <c r="L36" s="165"/>
      <c r="M36" s="165"/>
      <c r="N36" s="165"/>
      <c r="O36" s="166"/>
      <c r="P36" s="11"/>
      <c r="Q36" s="11"/>
      <c r="R36" s="21"/>
      <c r="S36" s="11"/>
      <c r="T36" s="8">
        <v>769</v>
      </c>
      <c r="U36" s="11" t="s">
        <v>12</v>
      </c>
      <c r="V36" s="8">
        <v>786</v>
      </c>
      <c r="W36" s="26">
        <f t="shared" si="7"/>
        <v>1.2999999999999976</v>
      </c>
      <c r="X36" s="24"/>
    </row>
    <row r="37" spans="1:25" ht="15.75" x14ac:dyDescent="0.2">
      <c r="A37" s="52">
        <v>5</v>
      </c>
      <c r="B37" s="53"/>
      <c r="C37" s="54" t="s">
        <v>28</v>
      </c>
      <c r="D37" s="55" t="s">
        <v>27</v>
      </c>
      <c r="E37" s="159"/>
      <c r="F37" s="159"/>
      <c r="G37" s="159"/>
      <c r="H37" s="49"/>
      <c r="I37" s="121"/>
      <c r="J37" s="43"/>
      <c r="K37" s="164"/>
      <c r="L37" s="165"/>
      <c r="M37" s="165"/>
      <c r="N37" s="165"/>
      <c r="O37" s="166"/>
      <c r="P37" s="11"/>
      <c r="Q37" s="11"/>
      <c r="R37" s="21"/>
      <c r="S37" s="11"/>
      <c r="T37" s="8">
        <v>787</v>
      </c>
      <c r="U37" s="11" t="s">
        <v>12</v>
      </c>
      <c r="V37" s="8">
        <v>804</v>
      </c>
      <c r="W37" s="26">
        <f t="shared" si="7"/>
        <v>1.1999999999999975</v>
      </c>
      <c r="X37" s="24"/>
    </row>
    <row r="38" spans="1:25" ht="15.75" x14ac:dyDescent="0.2">
      <c r="A38" s="52">
        <v>6</v>
      </c>
      <c r="B38" s="53"/>
      <c r="C38" s="54" t="s">
        <v>29</v>
      </c>
      <c r="D38" s="55" t="s">
        <v>27</v>
      </c>
      <c r="E38" s="159"/>
      <c r="F38" s="159"/>
      <c r="G38" s="159"/>
      <c r="H38" s="49"/>
      <c r="I38" s="121"/>
      <c r="J38" s="8"/>
      <c r="K38" s="164"/>
      <c r="L38" s="165"/>
      <c r="M38" s="165"/>
      <c r="N38" s="165"/>
      <c r="O38" s="166"/>
      <c r="P38" s="11"/>
      <c r="Q38" s="11"/>
      <c r="R38" s="21"/>
      <c r="S38" s="11"/>
      <c r="T38" s="8">
        <v>805</v>
      </c>
      <c r="U38" s="11" t="s">
        <v>12</v>
      </c>
      <c r="V38" s="8">
        <v>822</v>
      </c>
      <c r="W38" s="26">
        <f t="shared" si="7"/>
        <v>1.0999999999999974</v>
      </c>
      <c r="X38" s="24"/>
    </row>
    <row r="39" spans="1:25" ht="16.5" thickBot="1" x14ac:dyDescent="0.25">
      <c r="A39" s="56">
        <v>7</v>
      </c>
      <c r="B39" s="57"/>
      <c r="C39" s="58" t="s">
        <v>30</v>
      </c>
      <c r="D39" s="59" t="s">
        <v>27</v>
      </c>
      <c r="E39" s="160"/>
      <c r="F39" s="160"/>
      <c r="G39" s="160"/>
      <c r="H39" s="49"/>
      <c r="I39" s="121"/>
      <c r="J39" s="8"/>
      <c r="K39" s="164"/>
      <c r="L39" s="165"/>
      <c r="M39" s="165"/>
      <c r="N39" s="165"/>
      <c r="O39" s="166"/>
      <c r="P39" s="11"/>
      <c r="Q39" s="11"/>
      <c r="R39" s="73"/>
      <c r="S39" s="11"/>
      <c r="T39" s="81">
        <v>823</v>
      </c>
      <c r="U39" s="74" t="s">
        <v>12</v>
      </c>
      <c r="V39" s="81">
        <v>900</v>
      </c>
      <c r="W39" s="94">
        <f t="shared" si="7"/>
        <v>0.99999999999999745</v>
      </c>
      <c r="X39" s="75"/>
    </row>
    <row r="40" spans="1:25" ht="15.75" x14ac:dyDescent="0.2">
      <c r="A40" s="60">
        <v>8</v>
      </c>
      <c r="B40" s="61"/>
      <c r="C40" s="62" t="s">
        <v>31</v>
      </c>
      <c r="D40" s="63" t="s">
        <v>22</v>
      </c>
      <c r="E40" s="170" t="s">
        <v>32</v>
      </c>
      <c r="F40" s="170"/>
      <c r="G40" s="170"/>
      <c r="H40" s="49"/>
      <c r="I40" s="121"/>
      <c r="J40" s="8"/>
      <c r="K40" s="164"/>
      <c r="L40" s="165"/>
      <c r="M40" s="165"/>
      <c r="N40" s="165"/>
      <c r="O40" s="166"/>
      <c r="P40" s="11"/>
      <c r="Q40" s="11"/>
      <c r="R40" s="11"/>
      <c r="S40" s="111"/>
      <c r="T40" s="11"/>
      <c r="U40" s="11"/>
      <c r="V40" s="11"/>
      <c r="W40" s="11"/>
      <c r="X40" s="24"/>
    </row>
    <row r="41" spans="1:25" ht="15.75" x14ac:dyDescent="0.2">
      <c r="A41" s="64">
        <v>9</v>
      </c>
      <c r="B41" s="65"/>
      <c r="C41" s="66" t="s">
        <v>33</v>
      </c>
      <c r="D41" s="67" t="s">
        <v>34</v>
      </c>
      <c r="E41" s="171"/>
      <c r="F41" s="171"/>
      <c r="G41" s="171"/>
      <c r="H41" s="49"/>
      <c r="I41" s="121"/>
      <c r="J41" s="8"/>
      <c r="K41" s="164"/>
      <c r="L41" s="165"/>
      <c r="M41" s="165"/>
      <c r="N41" s="165"/>
      <c r="O41" s="166"/>
      <c r="P41" s="11"/>
      <c r="Q41" s="11"/>
      <c r="R41" s="11"/>
      <c r="S41" s="11"/>
      <c r="T41" s="11"/>
      <c r="U41" s="11"/>
      <c r="V41" s="11"/>
      <c r="W41" s="11"/>
      <c r="X41" s="24"/>
      <c r="Y41" s="21"/>
    </row>
    <row r="42" spans="1:25" ht="15.75" x14ac:dyDescent="0.2">
      <c r="A42" s="64">
        <v>10</v>
      </c>
      <c r="B42" s="65"/>
      <c r="C42" s="66" t="s">
        <v>35</v>
      </c>
      <c r="D42" s="67" t="s">
        <v>34</v>
      </c>
      <c r="E42" s="171"/>
      <c r="F42" s="171"/>
      <c r="G42" s="171"/>
      <c r="H42" s="49"/>
      <c r="I42" s="121"/>
      <c r="J42" s="68"/>
      <c r="K42" s="164"/>
      <c r="L42" s="165"/>
      <c r="M42" s="165"/>
      <c r="N42" s="165"/>
      <c r="O42" s="166"/>
      <c r="P42" s="11"/>
      <c r="Q42" s="11"/>
      <c r="R42" s="11"/>
      <c r="S42" s="11"/>
      <c r="T42" s="11"/>
      <c r="U42" s="11"/>
      <c r="V42" s="11"/>
      <c r="W42" s="11"/>
      <c r="X42" s="24"/>
      <c r="Y42" s="21"/>
    </row>
    <row r="43" spans="1:25" ht="15.75" x14ac:dyDescent="0.2">
      <c r="A43" s="64">
        <v>11</v>
      </c>
      <c r="B43" s="65"/>
      <c r="C43" s="66" t="s">
        <v>36</v>
      </c>
      <c r="D43" s="67" t="s">
        <v>22</v>
      </c>
      <c r="E43" s="171"/>
      <c r="F43" s="171"/>
      <c r="G43" s="171"/>
      <c r="H43" s="49"/>
      <c r="I43" s="121"/>
      <c r="J43" s="68"/>
      <c r="K43" s="164"/>
      <c r="L43" s="165"/>
      <c r="M43" s="165"/>
      <c r="N43" s="165"/>
      <c r="O43" s="166"/>
      <c r="P43" s="11"/>
      <c r="Q43" s="11"/>
      <c r="R43" s="11"/>
      <c r="S43" s="11"/>
      <c r="T43" s="11"/>
      <c r="U43" s="11"/>
      <c r="V43" s="11"/>
      <c r="W43" s="11"/>
      <c r="X43" s="24"/>
    </row>
    <row r="44" spans="1:25" ht="15.75" x14ac:dyDescent="0.2">
      <c r="A44" s="69">
        <v>12</v>
      </c>
      <c r="B44" s="70"/>
      <c r="C44" s="71" t="s">
        <v>37</v>
      </c>
      <c r="D44" s="72" t="s">
        <v>34</v>
      </c>
      <c r="E44" s="172"/>
      <c r="F44" s="172"/>
      <c r="G44" s="172"/>
      <c r="H44" s="49"/>
      <c r="I44" s="121"/>
      <c r="J44" s="8"/>
      <c r="K44" s="167"/>
      <c r="L44" s="168"/>
      <c r="M44" s="168"/>
      <c r="N44" s="168"/>
      <c r="O44" s="169"/>
      <c r="P44" s="11"/>
      <c r="Q44" s="11"/>
      <c r="R44" s="11"/>
      <c r="S44" s="11"/>
      <c r="T44" s="11"/>
      <c r="U44" s="11"/>
      <c r="V44" s="11"/>
      <c r="W44" s="11"/>
      <c r="X44" s="24"/>
      <c r="Y44" s="21"/>
    </row>
    <row r="45" spans="1:25" ht="15.75" customHeight="1" x14ac:dyDescent="0.2">
      <c r="A45" s="76">
        <v>13</v>
      </c>
      <c r="B45" s="77"/>
      <c r="C45" s="78" t="s">
        <v>38</v>
      </c>
      <c r="D45" s="79" t="s">
        <v>22</v>
      </c>
      <c r="E45" s="177" t="s">
        <v>72</v>
      </c>
      <c r="F45" s="178"/>
      <c r="G45" s="179"/>
      <c r="H45" s="80"/>
      <c r="I45" s="122"/>
      <c r="J45" s="8"/>
      <c r="K45" s="8"/>
      <c r="L45" s="11"/>
      <c r="M45" s="11"/>
      <c r="N45" s="8"/>
      <c r="O45" s="11"/>
      <c r="P45" s="11"/>
      <c r="Q45" s="11"/>
      <c r="R45" s="11"/>
      <c r="S45" s="11"/>
      <c r="T45" s="11"/>
      <c r="U45" s="11"/>
      <c r="V45" s="11"/>
      <c r="W45" s="11"/>
      <c r="X45" s="22"/>
    </row>
    <row r="46" spans="1:25" ht="15.75" x14ac:dyDescent="0.2">
      <c r="A46" s="83">
        <v>14</v>
      </c>
      <c r="B46" s="84"/>
      <c r="C46" s="85" t="s">
        <v>39</v>
      </c>
      <c r="D46" s="86" t="s">
        <v>22</v>
      </c>
      <c r="E46" s="180"/>
      <c r="F46" s="180"/>
      <c r="G46" s="181"/>
      <c r="H46" s="80"/>
      <c r="I46" s="122"/>
      <c r="J46" s="8"/>
      <c r="K46" s="8"/>
      <c r="L46" s="11"/>
      <c r="M46" s="11"/>
      <c r="N46" s="8"/>
      <c r="O46" s="11"/>
      <c r="P46" s="11"/>
      <c r="Q46" s="11"/>
      <c r="R46" s="11"/>
      <c r="S46" s="11"/>
      <c r="T46" s="11"/>
      <c r="U46" s="11"/>
      <c r="V46" s="11"/>
      <c r="W46" s="11"/>
      <c r="X46" s="22"/>
    </row>
    <row r="47" spans="1:25" ht="15.75" customHeight="1" x14ac:dyDescent="0.2">
      <c r="A47" s="83">
        <v>15</v>
      </c>
      <c r="B47" s="87"/>
      <c r="C47" s="88" t="s">
        <v>40</v>
      </c>
      <c r="D47" s="87"/>
      <c r="E47" s="180"/>
      <c r="F47" s="180"/>
      <c r="G47" s="181"/>
      <c r="H47" s="80"/>
      <c r="I47" s="122"/>
      <c r="J47" s="8"/>
      <c r="K47" s="8"/>
      <c r="L47" s="11"/>
      <c r="M47" s="11"/>
      <c r="N47" s="8"/>
      <c r="O47" s="11"/>
      <c r="P47" s="11"/>
      <c r="Q47" s="11"/>
      <c r="R47" s="11"/>
      <c r="S47" s="11"/>
      <c r="T47" s="11"/>
      <c r="U47" s="11"/>
      <c r="V47" s="11"/>
      <c r="W47" s="11"/>
      <c r="X47" s="22"/>
    </row>
    <row r="48" spans="1:25" ht="15.75" customHeight="1" x14ac:dyDescent="0.2">
      <c r="A48" s="83">
        <v>16</v>
      </c>
      <c r="B48" s="87"/>
      <c r="C48" s="88" t="s">
        <v>66</v>
      </c>
      <c r="D48" s="93" t="s">
        <v>22</v>
      </c>
      <c r="E48" s="180"/>
      <c r="F48" s="180"/>
      <c r="G48" s="181"/>
      <c r="H48" s="80"/>
      <c r="I48" s="122"/>
      <c r="J48" s="8"/>
      <c r="K48" s="8"/>
      <c r="L48" s="11"/>
      <c r="M48" s="11"/>
      <c r="N48" s="8"/>
      <c r="O48" s="11"/>
      <c r="P48" s="11"/>
      <c r="Q48" s="11"/>
      <c r="R48" s="11"/>
      <c r="S48" s="11"/>
      <c r="T48" s="11"/>
      <c r="U48" s="11"/>
      <c r="V48" s="11"/>
      <c r="W48" s="11"/>
      <c r="X48" s="22"/>
    </row>
    <row r="49" spans="1:24" ht="15.75" customHeight="1" x14ac:dyDescent="0.2">
      <c r="A49" s="83">
        <v>17</v>
      </c>
      <c r="B49" s="87"/>
      <c r="C49" s="88" t="s">
        <v>67</v>
      </c>
      <c r="D49" s="93" t="s">
        <v>27</v>
      </c>
      <c r="E49" s="182"/>
      <c r="F49" s="182"/>
      <c r="G49" s="183"/>
      <c r="H49" s="80"/>
      <c r="I49" s="122"/>
      <c r="J49" s="8"/>
      <c r="K49" s="8"/>
      <c r="L49" s="11"/>
      <c r="M49" s="11"/>
      <c r="N49" s="8"/>
      <c r="O49" s="11"/>
      <c r="P49" s="11"/>
      <c r="Q49" s="11"/>
      <c r="R49" s="11"/>
      <c r="S49" s="11"/>
      <c r="T49" s="11"/>
      <c r="U49" s="11"/>
      <c r="V49" s="11"/>
      <c r="W49" s="11"/>
      <c r="X49" s="22"/>
    </row>
    <row r="50" spans="1:24" ht="15.75" x14ac:dyDescent="0.2">
      <c r="A50" s="130">
        <v>18</v>
      </c>
      <c r="B50" s="124"/>
      <c r="C50" s="125" t="s">
        <v>41</v>
      </c>
      <c r="D50" s="91"/>
      <c r="E50" s="143" t="s">
        <v>75</v>
      </c>
      <c r="F50" s="144"/>
      <c r="G50" s="145"/>
      <c r="H50" s="80"/>
      <c r="I50" s="122"/>
      <c r="J50" s="8"/>
      <c r="K50" s="8"/>
      <c r="L50" s="11"/>
      <c r="M50" s="11"/>
      <c r="N50" s="8"/>
      <c r="O50" s="11"/>
      <c r="P50" s="11"/>
      <c r="Q50" s="11"/>
      <c r="R50" s="11"/>
      <c r="S50" s="11"/>
      <c r="T50" s="11"/>
      <c r="U50" s="11"/>
      <c r="V50" s="11"/>
      <c r="W50" s="11"/>
      <c r="X50" s="22"/>
    </row>
    <row r="51" spans="1:24" ht="15.75" thickBot="1" x14ac:dyDescent="0.25">
      <c r="A51" s="131">
        <v>19</v>
      </c>
      <c r="B51" s="89"/>
      <c r="C51" s="90" t="s">
        <v>42</v>
      </c>
      <c r="D51" s="90"/>
      <c r="E51" s="146"/>
      <c r="F51" s="146"/>
      <c r="G51" s="147"/>
      <c r="H51" s="81"/>
      <c r="I51" s="123"/>
      <c r="J51" s="81"/>
      <c r="K51" s="81"/>
      <c r="L51" s="74"/>
      <c r="M51" s="74"/>
      <c r="N51" s="81"/>
      <c r="O51" s="74"/>
      <c r="P51" s="74"/>
      <c r="Q51" s="74"/>
      <c r="R51" s="74"/>
      <c r="S51" s="74"/>
      <c r="T51" s="74"/>
      <c r="U51" s="74"/>
      <c r="V51" s="74"/>
      <c r="W51" s="74"/>
      <c r="X51" s="82"/>
    </row>
  </sheetData>
  <sheetProtection password="DC35" sheet="1" objects="1" scenarios="1"/>
  <mergeCells count="14">
    <mergeCell ref="A1:X1"/>
    <mergeCell ref="A2:X2"/>
    <mergeCell ref="A3:E5"/>
    <mergeCell ref="G3:L5"/>
    <mergeCell ref="N3:Q5"/>
    <mergeCell ref="R3:X5"/>
    <mergeCell ref="E50:G51"/>
    <mergeCell ref="T7:V7"/>
    <mergeCell ref="B20:D27"/>
    <mergeCell ref="E33:G39"/>
    <mergeCell ref="K35:O44"/>
    <mergeCell ref="E40:G44"/>
    <mergeCell ref="N20:Q24"/>
    <mergeCell ref="E45:G49"/>
  </mergeCells>
  <phoneticPr fontId="0" type="noConversion"/>
  <dataValidations count="10">
    <dataValidation type="whole" allowBlank="1" showInputMessage="1" showErrorMessage="1" errorTitle="Wert unzulässig!" sqref="I15">
      <formula1>1</formula1>
      <formula2>17</formula2>
    </dataValidation>
    <dataValidation type="whole" allowBlank="1" showInputMessage="1" showErrorMessage="1" errorTitle="Unzulässiger Lk!!" sqref="I7">
      <formula1>1</formula1>
      <formula2>12</formula2>
    </dataValidation>
    <dataValidation type="whole" allowBlank="1" showInputMessage="1" showErrorMessage="1" errorTitle="Unzulässige Punktzahl!" sqref="Q8 Q10 Q12 Q14 Q16">
      <formula1>0</formula1>
      <formula2>15</formula2>
    </dataValidation>
    <dataValidation type="whole" allowBlank="1" showInputMessage="1" showErrorMessage="1" errorTitle="Unzulässiger Lk!" sqref="B7:B10">
      <formula1>1</formula1>
      <formula2>7</formula2>
    </dataValidation>
    <dataValidation type="whole" allowBlank="1" showInputMessage="1" showErrorMessage="1" errorTitle="Unzulässiger Lk!" sqref="B12:B14">
      <formula1>8</formula1>
      <formula2>12</formula2>
    </dataValidation>
    <dataValidation type="whole" allowBlank="1" showInputMessage="1" showErrorMessage="1" errorTitle="Unzulässiger Lk!" sqref="B11">
      <formula1>1</formula1>
      <formula2>12</formula2>
    </dataValidation>
    <dataValidation type="whole" allowBlank="1" showInputMessage="1" showErrorMessage="1" errorTitle="Wert unzulässig!" sqref="I16:I18">
      <formula1>1</formula1>
      <formula2>17</formula2>
    </dataValidation>
    <dataValidation type="whole" allowBlank="1" showInputMessage="1" showErrorMessage="1" sqref="I19:I30">
      <formula1>1</formula1>
      <formula2>19</formula2>
    </dataValidation>
    <dataValidation type="whole" allowBlank="1" showInputMessage="1" showErrorMessage="1" errorTitle="Unzulässiger Lk!!" sqref="I11">
      <formula1>1</formula1>
      <formula2>17</formula2>
    </dataValidation>
    <dataValidation type="whole" allowBlank="1" showInputMessage="1" showErrorMessage="1" errorTitle="Unzulässige Punktzahl!" sqref="E7:E14 L7:L30 Q7 Q9 Q11 Q13 Q15">
      <formula1>1</formula1>
      <formula2>15</formula2>
    </dataValidation>
  </dataValidations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Andreas Botthof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Botthof</dc:creator>
  <cp:lastModifiedBy>Björn</cp:lastModifiedBy>
  <cp:lastPrinted>2010-11-13T16:36:48Z</cp:lastPrinted>
  <dcterms:created xsi:type="dcterms:W3CDTF">2004-09-20T16:56:34Z</dcterms:created>
  <dcterms:modified xsi:type="dcterms:W3CDTF">2010-11-15T19:43:33Z</dcterms:modified>
</cp:coreProperties>
</file>